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9600" activeTab="2"/>
  </bookViews>
  <sheets>
    <sheet name="Рекомендации" sheetId="1" r:id="rId1"/>
    <sheet name="Расчет 1" sheetId="2" r:id="rId2"/>
    <sheet name="Расчет 2" sheetId="3" r:id="rId3"/>
    <sheet name="Календарь" sheetId="4" state="hidden" r:id="rId4"/>
  </sheets>
  <definedNames>
    <definedName name="_xlnm.Print_Area" localSheetId="3">'Календарь'!#REF!</definedName>
    <definedName name="БЛОК1">'Расчет 1'!$44:$51</definedName>
    <definedName name="БЛОК2">'Расчет 1'!$52:$58</definedName>
    <definedName name="БЛОК3">'Расчет 1'!$59:$60</definedName>
    <definedName name="БЛОК4">'Расчет 1'!$61:$62</definedName>
    <definedName name="ДОП">'Расчет 1'!$D$53</definedName>
    <definedName name="КТ1" localSheetId="3">'Календарь'!$10:$10</definedName>
    <definedName name="КТ1" localSheetId="1">'Расчет 1'!$22:$22</definedName>
    <definedName name="КТ1" localSheetId="2">'Расчет 2'!$27:$27</definedName>
    <definedName name="КТ2" localSheetId="3">'Календарь'!$15:$15</definedName>
    <definedName name="КТ2" localSheetId="1">'Расчет 1'!$29:$29</definedName>
    <definedName name="КТ2" localSheetId="2">'Расчет 2'!$32:$32</definedName>
    <definedName name="КТ3" localSheetId="3">'Календарь'!$22:$22</definedName>
    <definedName name="КТ3" localSheetId="1">'Расчет 1'!$36:$36</definedName>
    <definedName name="КТ3" localSheetId="2">'Расчет 2'!$38:$38</definedName>
    <definedName name="КТ4" localSheetId="3">'Календарь'!$30:$30</definedName>
    <definedName name="КТ4" localSheetId="2">'Расчет 2'!$46:$46</definedName>
    <definedName name="НТ1" localSheetId="3">'Календарь'!$6:$6</definedName>
    <definedName name="НТ1" localSheetId="1">'Расчет 1'!$19:$19</definedName>
    <definedName name="НТ1" localSheetId="2">'Расчет 2'!$23:$23</definedName>
    <definedName name="НТ2" localSheetId="3">'Календарь'!$14:$14</definedName>
    <definedName name="НТ2" localSheetId="1">'Расчет 1'!$26:$26</definedName>
    <definedName name="НТ2" localSheetId="2">'Расчет 2'!$31:$31</definedName>
    <definedName name="НТ3" localSheetId="3">'Календарь'!$20:$20</definedName>
    <definedName name="НТ3" localSheetId="1">'Расчет 1'!$33:$33</definedName>
    <definedName name="НТ3" localSheetId="2">'Расчет 2'!$36:$36</definedName>
    <definedName name="НТ4" localSheetId="3">'Календарь'!$26:$26</definedName>
    <definedName name="НТ4" localSheetId="2">'Расчет 2'!$42:$42</definedName>
    <definedName name="_xlnm.Print_Area" localSheetId="1">'Расчет 1'!$B$3:$D$64</definedName>
    <definedName name="_xlnm.Print_Area" localSheetId="2">'Расчет 2'!$B$3:$D$50</definedName>
    <definedName name="_xlnm.Print_Area" localSheetId="0">'Рекомендации'!$B$2:$K$30</definedName>
    <definedName name="ОСН">'Расчет 1'!$D$46</definedName>
  </definedNames>
  <calcPr fullCalcOnLoad="1"/>
</workbook>
</file>

<file path=xl/sharedStrings.xml><?xml version="1.0" encoding="utf-8"?>
<sst xmlns="http://schemas.openxmlformats.org/spreadsheetml/2006/main" count="163" uniqueCount="108">
  <si>
    <r>
      <t>В ячейках, помеченных цветом, содержатся формулы.</t>
    </r>
    <r>
      <rPr>
        <b/>
        <sz val="12"/>
        <rFont val="Times New Roman CYR"/>
        <family val="2"/>
      </rPr>
      <t xml:space="preserve"> Не рекомендуется удалять информацию из данных ячеек! </t>
    </r>
  </si>
  <si>
    <t>да</t>
  </si>
  <si>
    <t>нет</t>
  </si>
  <si>
    <t>Фамилия</t>
  </si>
  <si>
    <t>Имя</t>
  </si>
  <si>
    <t>Отчество</t>
  </si>
  <si>
    <t xml:space="preserve">Подразделение </t>
  </si>
  <si>
    <t>Дата начала периода работы, подлежащего компенсации</t>
  </si>
  <si>
    <t>1. Продолжительность трудового отпуска</t>
  </si>
  <si>
    <t>Общая</t>
  </si>
  <si>
    <t>В том числе дополнительный отпуск за работу с вредными и (или) опасными условиями труда</t>
  </si>
  <si>
    <t>Количество дней трудового отпуска, использованных работником за текущий рабочий год</t>
  </si>
  <si>
    <t>2. Отпуск без сохранения заработной платы</t>
  </si>
  <si>
    <t>Дата начала</t>
  </si>
  <si>
    <t>Дата окончания</t>
  </si>
  <si>
    <t>Количество дней</t>
  </si>
  <si>
    <t>3. Отпуск по уходу за ребенком до достижения им трехлетнего возраста</t>
  </si>
  <si>
    <t>Уменьшают ли
дни прогула продолжительность трудового отпуска</t>
  </si>
  <si>
    <t>Дата увольнения (последний рабочий день)</t>
  </si>
  <si>
    <t>Рабочий год, мес.</t>
  </si>
  <si>
    <t>целое кол-во месяцев</t>
  </si>
  <si>
    <t>остаток дней</t>
  </si>
  <si>
    <t>к-во отработанных мес. для расчета</t>
  </si>
  <si>
    <t>отпуск минус прогулы</t>
  </si>
  <si>
    <t>Расчет 1</t>
  </si>
  <si>
    <t>Расчет 2</t>
  </si>
  <si>
    <t>Морозова</t>
  </si>
  <si>
    <t>Анна</t>
  </si>
  <si>
    <t>Петровна</t>
  </si>
  <si>
    <t>цех № 03</t>
  </si>
  <si>
    <r>
      <t xml:space="preserve">1. </t>
    </r>
    <r>
      <rPr>
        <sz val="11"/>
        <rFont val="Times New Roman"/>
        <family val="1"/>
      </rPr>
      <t>Продолжительность трудового отпуска,
действовавшая</t>
    </r>
    <r>
      <rPr>
        <b/>
        <sz val="11"/>
        <rFont val="Times New Roman"/>
        <family val="1"/>
      </rPr>
      <t xml:space="preserve"> до изменения</t>
    </r>
  </si>
  <si>
    <r>
      <t xml:space="preserve">2. </t>
    </r>
    <r>
      <rPr>
        <sz val="11"/>
        <rFont val="Times New Roman"/>
        <family val="1"/>
      </rPr>
      <t>Продолжительность трудового отпуска, 
действовавшая</t>
    </r>
    <r>
      <rPr>
        <b/>
        <sz val="11"/>
        <rFont val="Times New Roman"/>
        <family val="1"/>
      </rPr>
      <t xml:space="preserve"> после изменения</t>
    </r>
  </si>
  <si>
    <t>Дата изменения</t>
  </si>
  <si>
    <t>3. Отпуск без сохранения заработной платы</t>
  </si>
  <si>
    <t>4. Отпуск по уходу за ребенком до достижения им трехлетнего возраста</t>
  </si>
  <si>
    <t>6. Прогулы</t>
  </si>
  <si>
    <t>период 1</t>
  </si>
  <si>
    <t>период 2</t>
  </si>
  <si>
    <t>Комп. 1</t>
  </si>
  <si>
    <t>Комп. 2</t>
  </si>
  <si>
    <t>Итого за первый период</t>
  </si>
  <si>
    <t>Итого за второй период</t>
  </si>
  <si>
    <t>1-й год</t>
  </si>
  <si>
    <t>2-й год</t>
  </si>
  <si>
    <t>3-й год</t>
  </si>
  <si>
    <t>4-й год</t>
  </si>
  <si>
    <t>всего</t>
  </si>
  <si>
    <t>больше 14</t>
  </si>
  <si>
    <t>Без вр.</t>
  </si>
  <si>
    <t>Для вр.</t>
  </si>
  <si>
    <t>03.12.2013 - исправлена формула в расчете 1 в ячейке D28 и G40</t>
  </si>
  <si>
    <t>16.12.2013 - исправлена формула в Расчете 1 D43</t>
  </si>
  <si>
    <t>16/01/2014 - убрали округл. В формулах J59, K59</t>
  </si>
  <si>
    <t>06.05.2014 - исправлены формулы в ячейках N51, N55, K52, K56, D47</t>
  </si>
  <si>
    <t>5-й год</t>
  </si>
  <si>
    <t>5. Прогулы, совершенные по вине работника, дней</t>
  </si>
  <si>
    <t>Количество отработанных в рабочем году полных месяцев (без округления)</t>
  </si>
  <si>
    <t>Количество отработанных в рабочем году полных месяцев (с округлением)</t>
  </si>
  <si>
    <t>Количество дней трудового отпуска, приходящихся на один месяц</t>
  </si>
  <si>
    <t>Дата начала периода работы, подлежащего компенсации
(дата начала рабочего года)</t>
  </si>
  <si>
    <t>СПРАВОЧНО по дополнительному отпуску за работу с вредными и (или) опасными условиями труда:</t>
  </si>
  <si>
    <t>Количество положенных работнику дней трудового отпуска за последний рабочий год (без округления)</t>
  </si>
  <si>
    <t>Количество положенных работнику дней трудового отпуска за рабочий год  (с округлением)</t>
  </si>
  <si>
    <t>Количество положенных работнику дней дополнительного отпуска за работу с вредными и (или) опасными условиями труда за пследний рабочий год   (с округлением)</t>
  </si>
  <si>
    <t>Количество дней, включаемых в период, дающий право на дополнительный отпуск за работу с вредными и (или) опасными условиями труда</t>
  </si>
  <si>
    <t>Количество полных месяцев, отработанных во вредных и (или) опасных условиях труда в рабочем году (без округления)</t>
  </si>
  <si>
    <t>Количество полных месяцев, отработанных во вредных  и (или) опасных условиях труда в рабочем году  (с округлением)</t>
  </si>
  <si>
    <t>Количество дней дополнительного отпуска за работу с вредными и (или) опасными условиями труда, приходящихся на один месяц</t>
  </si>
  <si>
    <t>Количество положенных работнику дней дополнительного отпуска за работу с вредными и (или) опасными условиями труда  за последний рабочий год (без округления)</t>
  </si>
  <si>
    <t>Количество дней рабочего года, отработанных на дату увольнения</t>
  </si>
  <si>
    <t xml:space="preserve">     Денежная компенсация за полный трудовой отпуск выплачивается, если ко дню увольнения работник проработал весь рабочий год (12 месяцев минус суммарная продолжительность трудового отпуска, на которую работник имеет право) (ч. 2 ст. 179 ТК).</t>
  </si>
  <si>
    <t xml:space="preserve">    Денежная компенсация за полный трудовой отпуск выплачивается, если ко дню увольнения работник проработал весь рабочий год (12 месяцев минус суммарная продолжительность трудового отпуска, на которую работник имеет право) (ч. 2 ст. 179 ТК). Возможна ситуация, когда работник ко дню увольнения использовал часть трудового отпуска. Для того, чтобы при увольнении ему была выплачена компенсация за оставшуюся неиспользованную часть трудового отпуска, по аналогии с ч. 2 ст. 179 ТК работнику  необходимо отработать период, равный 12 месяцам за минусом продолжительности этой оставшейся части отпуска.</t>
  </si>
  <si>
    <r>
      <t xml:space="preserve">Расчет количества дней трудового отпуска, подлежащих компенсации </t>
    </r>
    <r>
      <rPr>
        <b/>
        <sz val="14"/>
        <rFont val="Times New Roman"/>
        <family val="1"/>
      </rPr>
      <t>за последний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рабочий год</t>
    </r>
  </si>
  <si>
    <r>
      <t xml:space="preserve">СПРАВОЧНО по трудовому отпуску /по трудовому отпуску в том числе дополнительному отпуску за работу с вредными и (или) опасными условиями труда </t>
    </r>
    <r>
      <rPr>
        <b/>
        <u val="single"/>
        <sz val="10"/>
        <rFont val="Times New Roman"/>
        <family val="1"/>
      </rPr>
      <t>при совпадении отработанных в рабочем году периодов</t>
    </r>
    <r>
      <rPr>
        <b/>
        <sz val="10"/>
        <rFont val="Times New Roman"/>
        <family val="1"/>
      </rPr>
      <t>:</t>
    </r>
  </si>
  <si>
    <t>4. Отпуск по беременности и родам, 
период нетрудоспособности и иные периоды, 
не относящиеся к отработанному во вредных и (или) опасных условиях труда времени (кроме дней прогулов, совершенных по вине работника)</t>
  </si>
  <si>
    <t>Количество дней трудового отпуска, подлежащих компенсации</t>
  </si>
  <si>
    <t>Количество дней трудового отпуска за период работы, подлежащий компенсации, уже использованного работником</t>
  </si>
  <si>
    <r>
      <t xml:space="preserve">Расчет количества дней трудового отпуска,
подлежащих компенсации при увольнении
</t>
    </r>
    <r>
      <rPr>
        <b/>
        <sz val="14"/>
        <rFont val="Times New Roman"/>
        <family val="1"/>
      </rPr>
      <t>(за последний рабочий год)</t>
    </r>
  </si>
  <si>
    <t>Рекомендации по заполнению калькулятора
"Расчет количества дней трудового отпуска, подлежащих компенсации при увольнении"</t>
  </si>
  <si>
    <t>Представленная Excel-книга состоит из двух листов:
"Расчет 1" - предназначен для подсчета количества дней трудового отпуска, подлежащих компенсации, если продолжительность трудового отпуска не менялась;
"Расчет 2" - предназначен для подсчета количества дней трудового отпуска, подлежащих компенсации, если продолжительность трудового отпуска менялась.</t>
  </si>
  <si>
    <t>Порядок заполнения Расчета 1</t>
  </si>
  <si>
    <t>2. Ввести дату в строку "Дата начала периода работы, подлежащего компенсации". Сюда вносится дата начала последнего рабочего года работника (не дата приема на работу).</t>
  </si>
  <si>
    <t>4. Если в течение последнего рабочего года, за который производится расчет, работнику были предоставлены соцотпуска, имели место прогулы и т.д., необходимо заполнить соответствующие разделы. Даты в графах "Дата начала" и "Дата окончания" разделов вводятся в формате ДД.ММ.ГГГГ.</t>
  </si>
  <si>
    <r>
      <t>В разделе 5 "Прогулы, совершенные по вине работника"</t>
    </r>
    <r>
      <rPr>
        <sz val="12"/>
        <rFont val="Times New Roman CYR"/>
        <family val="2"/>
      </rPr>
      <t xml:space="preserve"> необходимо указать количество дней прогулов в рабочем году. </t>
    </r>
  </si>
  <si>
    <r>
      <t xml:space="preserve">5. 'После заполнения всех разделов необходимо </t>
    </r>
    <r>
      <rPr>
        <b/>
        <sz val="12"/>
        <rFont val="Times New Roman CYR"/>
        <family val="2"/>
      </rPr>
      <t xml:space="preserve">ввести дату увольнения, </t>
    </r>
    <r>
      <rPr>
        <sz val="12"/>
        <rFont val="Times New Roman CYR"/>
        <family val="2"/>
      </rPr>
      <t>при этом будет произведен расчет количества неиспользованных дней трудового отпуска для компенсации при увольнении.</t>
    </r>
  </si>
  <si>
    <t>Порядок заполнения Расчета 2</t>
  </si>
  <si>
    <r>
      <t>3. Заполнить</t>
    </r>
    <r>
      <rPr>
        <b/>
        <sz val="12"/>
        <rFont val="Times New Roman CYR"/>
        <family val="0"/>
      </rPr>
      <t xml:space="preserve"> раздел 1 "Продолжительность трудового отпуска"</t>
    </r>
    <r>
      <rPr>
        <sz val="12"/>
        <rFont val="Times New Roman CYR"/>
        <family val="2"/>
      </rPr>
      <t>. При этом в графе "Общая" указывается то количество дней отпуска, на которое работник имеет право в случае применения к нему норм ст. 181 ТК об уменьшении трудового отпуска на дни прогула. Дни дополнительного отпуска за работу с вредными и (или) опасными условиями труда указываются также с учетом этой нормы.</t>
    </r>
  </si>
  <si>
    <t>5. Если в течение рабочего года работнику были предоставлены соцотпуска, имели место прогулы и т.д., необходимо заполнить соответствующие разделы. Даты в графах "Дата начала" и "Дата окончания" разделов вводятся в формате ДД.ММ.ГГГГ.</t>
  </si>
  <si>
    <r>
      <rPr>
        <b/>
        <i/>
        <sz val="11"/>
        <rFont val="Times New Roman CYR"/>
        <family val="0"/>
      </rPr>
      <t xml:space="preserve">Обратите внимание!
</t>
    </r>
    <r>
      <rPr>
        <i/>
        <sz val="11"/>
        <rFont val="Times New Roman CYR"/>
        <family val="0"/>
      </rPr>
      <t>Заполнение данного раздела необходимо начинать с первой строки.  Иначе расчет будет произведен неверно.</t>
    </r>
  </si>
  <si>
    <r>
      <t>Раздел 5 "Отпуск по беременности и родам, период нетрудоспособности и иные периоды, не относящиеся к отработанному во вредных и (или) опасных условиях труда времени"</t>
    </r>
    <r>
      <rPr>
        <sz val="12"/>
        <rFont val="Times New Roman CYR"/>
        <family val="2"/>
      </rPr>
      <t xml:space="preserve"> заполняется в случаях предоставления дополнительного отпуска за работу с вредными и (или) опасными условиями труда. В нем вводятся даты начала и окончания отпуска по беременности и родам, периода нетрудоспособности и иных периодов, которые не дают право на дополнительный отпуск за работу с вредными и (или) опасными условиями труда. При этом в графе "Дней" рассчитывается количество дней.</t>
    </r>
  </si>
  <si>
    <t>6. После заполнения всех разделов необходимо ввести дату увольнения, при этом будет произведен расчет количества дней отпуска для компенсации при увольнении.</t>
  </si>
  <si>
    <t>Работа с кнопками добавления и удаления строк</t>
  </si>
  <si>
    <r>
      <t xml:space="preserve">  Если </t>
    </r>
    <r>
      <rPr>
        <b/>
        <sz val="12"/>
        <rFont val="Times New Roman CYR"/>
        <family val="0"/>
      </rPr>
      <t>не отображается</t>
    </r>
    <r>
      <rPr>
        <sz val="12"/>
        <rFont val="Times New Roman CYR"/>
        <family val="2"/>
      </rPr>
      <t xml:space="preserve"> вкладка "Надстройки", необходимо проделать следующие действия:
  - нажмите кнопку "Office";
  - нажмите кнопку "Параметры Excel";
  - выберите строку "Центр управления безопасностью";
  - нажмите кнопку "Параметры центра управления безопасностью";
  - выберите строку "Надстройки";
  - справа установите галочку в пункте "Все надстройки приложений должны быть подписаны надежными издателями";
  - слева выберите строку "Параметры ActiveX";
  - справа отметьте точкой пункт "Включить все элементы управления без ограничений и запросов";
  - слева выберите строку "Параметры макросов";
  - справа отметьте точкой пункт "Включить все макросы";
  - закройте файл и откройте его еще раз. 
  На страницах, где используются макросы, вкладка "Надстройки" будет отображена.</t>
    </r>
  </si>
  <si>
    <t>5. Отпуск по беременности и родам, 
период нетрудоспособности и иные периоды, 
не относящиеся к отработанному во вредных и (или) опасных условиях труда времени</t>
  </si>
  <si>
    <t xml:space="preserve">   1. В начале расчета необходимо выбрать количество дней в году (365 или 366), на который приходится февраль - месяц, фактически отработанный работником. Таким образом, "366" дней выбирается, если работник отработал февраль, в котором 29 дней (если бы он не уволился, его рабочий год был бы 366 дней).  Ячейка для выбора находится справа на сером фоне и закрашена розовым цветом.</t>
  </si>
  <si>
    <r>
      <t>В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2"/>
      </rPr>
      <t>разделе 2 "Отпуск без сохранения заработной платы"</t>
    </r>
    <r>
      <rPr>
        <sz val="12"/>
        <rFont val="Times New Roman CYR"/>
        <family val="2"/>
      </rPr>
      <t xml:space="preserve"> вводятся даты начала и окончания таких отпусков. При этом в графе "Дней" рассчитывается количество дней.
Количество календарных дней отпуска можно ввести в графу "Дней" вручную. </t>
    </r>
    <r>
      <rPr>
        <b/>
        <sz val="12"/>
        <rFont val="Times New Roman CYR"/>
        <family val="0"/>
      </rPr>
      <t xml:space="preserve">
</t>
    </r>
    <r>
      <rPr>
        <b/>
        <i/>
        <sz val="12"/>
        <rFont val="Times New Roman CYR"/>
        <family val="0"/>
      </rPr>
      <t xml:space="preserve">Обратите внимание!
</t>
    </r>
    <r>
      <rPr>
        <i/>
        <sz val="12"/>
        <rFont val="Times New Roman CYR"/>
        <family val="0"/>
      </rPr>
      <t>С 08.01.2021 нанимателям предоставлено право включать в рабочий год работника, за который предоставляется трудовой отпуск, время отпусков без сохранения зарплаты, предоставляемых по инициативе нанимателя (ст. 191 ТК), без ограничения их продолжительности (абз. 7 п. 14 Указа N 143). Если наниматель воспользовался этим правом, то для расчета дни таких соцотпусков указывать в калькуляторе не нужно.</t>
    </r>
  </si>
  <si>
    <r>
      <t>В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2"/>
      </rPr>
      <t>разделе 3 "Отпуск по уходу за ребенком до достижения им трехлетнего возраста"</t>
    </r>
    <r>
      <rPr>
        <sz val="12"/>
        <rFont val="Times New Roman CYR"/>
        <family val="2"/>
      </rPr>
      <t xml:space="preserve"> вводятся даты начала и окончания такого отпуска. При этом в графе "Дней" рассчитывается количество дней данного отпуска.
</t>
    </r>
  </si>
  <si>
    <r>
      <t xml:space="preserve">3. Заполнить </t>
    </r>
    <r>
      <rPr>
        <b/>
        <sz val="12"/>
        <rFont val="Times New Roman CYR"/>
        <family val="0"/>
      </rPr>
      <t>раздел 1 "Продолжительность трудового отпуска, действовавшая</t>
    </r>
    <r>
      <rPr>
        <sz val="12"/>
        <rFont val="Times New Roman CYR"/>
        <family val="2"/>
      </rPr>
      <t xml:space="preserve"> </t>
    </r>
    <r>
      <rPr>
        <b/>
        <sz val="12"/>
        <rFont val="Times New Roman CYR"/>
        <family val="2"/>
      </rPr>
      <t>до изменения</t>
    </r>
    <r>
      <rPr>
        <b/>
        <sz val="12"/>
        <rFont val="Times New Roman CYR"/>
        <family val="0"/>
      </rPr>
      <t>"</t>
    </r>
    <r>
      <rPr>
        <sz val="12"/>
        <rFont val="Times New Roman CYR"/>
        <family val="2"/>
      </rPr>
      <t>.</t>
    </r>
  </si>
  <si>
    <r>
      <t>В</t>
    </r>
    <r>
      <rPr>
        <b/>
        <sz val="12"/>
        <rFont val="Times New Roman CYR"/>
        <family val="2"/>
      </rPr>
      <t xml:space="preserve"> разделе 3 "Отпуск без сохранения заработной платы"</t>
    </r>
    <r>
      <rPr>
        <sz val="12"/>
        <rFont val="Times New Roman CYR"/>
        <family val="2"/>
      </rPr>
      <t xml:space="preserve"> вводятся даты начала и окончания отпусков. При этом в графе "Дней" рассчитывается количество дней. Количество календарных дней отпуска можно ввести в графу "Дней" вручную. 
</t>
    </r>
    <r>
      <rPr>
        <b/>
        <i/>
        <sz val="12"/>
        <rFont val="Times New Roman CYR"/>
        <family val="0"/>
      </rPr>
      <t xml:space="preserve">Обратите внимание!
</t>
    </r>
    <r>
      <rPr>
        <i/>
        <sz val="12"/>
        <rFont val="Times New Roman CYR"/>
        <family val="0"/>
      </rPr>
      <t>С 08.01.2021 нанимателям предоставлено право включать в рабочий год работника, за который предоставляется трудовой отпуск, время отпусков без сохранения зарплаты, предоставляемых по инициативе нанимателя (ст. 191 ТК), без ограничения их продолжительности (абз. 7 п. 14 Указа N 143). Если наниматель воспользовался этим правом, то для расчета дни таких соцотпусков указывать в калькуляторе не нужно.</t>
    </r>
  </si>
  <si>
    <r>
      <t>В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2"/>
      </rPr>
      <t xml:space="preserve">разделе 4 "Отпуск по уходу за ребенком до достижения им трехлетнего возраста" </t>
    </r>
    <r>
      <rPr>
        <sz val="12"/>
        <rFont val="Times New Roman CYR"/>
        <family val="2"/>
      </rPr>
      <t xml:space="preserve">вводятся даты начала и окончания отпусков. При этом в графе "Дней" рассчитается количество дней данных отпусков.
</t>
    </r>
  </si>
  <si>
    <r>
      <rPr>
        <b/>
        <i/>
        <sz val="11"/>
        <color indexed="8"/>
        <rFont val="Times New Roman CYR"/>
        <family val="0"/>
      </rPr>
      <t>Обратите внимание!</t>
    </r>
    <r>
      <rPr>
        <b/>
        <i/>
        <sz val="11"/>
        <color indexed="10"/>
        <rFont val="Times New Roman CYR"/>
        <family val="0"/>
      </rPr>
      <t xml:space="preserve">
</t>
    </r>
    <r>
      <rPr>
        <i/>
        <sz val="11"/>
        <rFont val="Times New Roman CYR"/>
        <family val="0"/>
      </rPr>
      <t>Заполнение этого раздела необходимо начинать с первой строки.  Иначе расчет будет произведен неверно.</t>
    </r>
  </si>
  <si>
    <r>
      <t xml:space="preserve">Раздел 4 "Отпуск по беременности и родам, период нетрудоспособности и иные периоды, не относящиеся к отработанному во вредных и (или) опасных условиях труда времени" </t>
    </r>
    <r>
      <rPr>
        <sz val="12"/>
        <rFont val="Times New Roman CYR"/>
        <family val="2"/>
      </rPr>
      <t xml:space="preserve">заполняется в случаях предоставления дополнительного отпуска за работу с вредными и (или) опасными условиями труда. В нем вводятся даты начала и окончания отпуска по беременности и родам, периода нетрудоспособности и иных периодов, которые не дают право на дополнительный отпуск за работу с вредными и (или) опасными условиями труда. При этом в графе "Дней" рассчитывается количество дней. Дни прогулов, совершенных по вине работника (без уважительных причин), </t>
    </r>
    <r>
      <rPr>
        <b/>
        <sz val="12"/>
        <rFont val="Times New Roman CYR"/>
        <family val="0"/>
      </rPr>
      <t>не вносятся</t>
    </r>
    <r>
      <rPr>
        <sz val="12"/>
        <rFont val="Times New Roman CYR"/>
        <family val="0"/>
      </rPr>
      <t>.</t>
    </r>
  </si>
  <si>
    <r>
      <t>Обратите внимание!</t>
    </r>
    <r>
      <rPr>
        <i/>
        <sz val="12"/>
        <color indexed="8"/>
        <rFont val="Times New Roman CYR"/>
        <family val="0"/>
      </rPr>
      <t xml:space="preserve">
Если калькулятором рассчитывают дни только дополнительного отпуска</t>
    </r>
    <r>
      <rPr>
        <b/>
        <i/>
        <sz val="12"/>
        <color indexed="8"/>
        <rFont val="Times New Roman CYR"/>
        <family val="0"/>
      </rPr>
      <t xml:space="preserve"> </t>
    </r>
    <r>
      <rPr>
        <i/>
        <sz val="12"/>
        <color indexed="8"/>
        <rFont val="Times New Roman CYR"/>
        <family val="0"/>
      </rPr>
      <t>за работу с вредными и (или) опасными условиями труда, то это возможно при условии отсутствия в рассчитываемом периоде тех периодов, за которые такой дополнительный отпуск не предоставляется (временная нетрудоспособность, социальные отпуска, служебная командировка и др.). То есть разделы 2 - 4 должны быть пустыми. В данном случае, кроме соответствующих граф раздела 1, надо также заполнить графу "Общая" этого раздела.</t>
    </r>
  </si>
  <si>
    <t xml:space="preserve">   1. В начале расчета необходимо выбрать количество дней в году (365 или 366), на который приходится февраль - месяц, фактически отработанный работником. Таким образом, "366" дней выбирается, если работник отработал февраль, в котором 29 дней (если бы он не уволился, его рабочий год был бы 366 дней). Ячейка для выбора находится справа на сером фоне и закрашена розовым цветом.</t>
  </si>
  <si>
    <r>
      <t>В</t>
    </r>
    <r>
      <rPr>
        <b/>
        <sz val="12"/>
        <rFont val="Times New Roman CYR"/>
        <family val="2"/>
      </rPr>
      <t xml:space="preserve"> разделе 6 "Прогулы"</t>
    </r>
    <r>
      <rPr>
        <sz val="12"/>
        <rFont val="Times New Roman CYR"/>
        <family val="2"/>
      </rPr>
      <t xml:space="preserve"> указываются даты, на которые пришлись дни прогулов. Также необходимо указать, уменьшают ли дни прогулов количество дней трудового отпуска, выбрав в закрашенной ячейке справа (на сером фоне) слово "да" или "нет". 
</t>
    </r>
  </si>
  <si>
    <r>
      <t xml:space="preserve">В калькуляторе предусмотрена </t>
    </r>
    <r>
      <rPr>
        <b/>
        <sz val="12"/>
        <rFont val="Times New Roman CYR"/>
        <family val="2"/>
      </rPr>
      <t>Панель</t>
    </r>
    <r>
      <rPr>
        <sz val="12"/>
        <rFont val="Times New Roman CYR"/>
        <family val="2"/>
      </rPr>
      <t xml:space="preserve"> </t>
    </r>
    <r>
      <rPr>
        <b/>
        <sz val="12"/>
        <rFont val="Times New Roman CYR"/>
        <family val="2"/>
      </rPr>
      <t xml:space="preserve">добавления </t>
    </r>
    <r>
      <rPr>
        <b/>
        <sz val="12"/>
        <rFont val="Times New Roman CYR"/>
        <family val="0"/>
      </rPr>
      <t>(</t>
    </r>
    <r>
      <rPr>
        <b/>
        <sz val="12"/>
        <rFont val="Times New Roman CYR"/>
        <family val="2"/>
      </rPr>
      <t>удаления</t>
    </r>
    <r>
      <rPr>
        <b/>
        <sz val="12"/>
        <rFont val="Times New Roman CYR"/>
        <family val="0"/>
      </rPr>
      <t>)</t>
    </r>
    <r>
      <rPr>
        <b/>
        <sz val="12"/>
        <rFont val="Times New Roman CYR"/>
        <family val="2"/>
      </rPr>
      <t xml:space="preserve"> </t>
    </r>
    <r>
      <rPr>
        <sz val="12"/>
        <rFont val="Times New Roman CYR"/>
        <family val="2"/>
      </rPr>
      <t xml:space="preserve">строк. </t>
    </r>
    <r>
      <rPr>
        <b/>
        <sz val="12"/>
        <rFont val="Times New Roman CYR"/>
        <family val="0"/>
      </rPr>
      <t>Для</t>
    </r>
    <r>
      <rPr>
        <sz val="12"/>
        <rFont val="Times New Roman CYR"/>
        <family val="2"/>
      </rPr>
      <t xml:space="preserve"> </t>
    </r>
    <r>
      <rPr>
        <b/>
        <sz val="12"/>
        <rFont val="Times New Roman CYR"/>
        <family val="2"/>
      </rPr>
      <t xml:space="preserve">добавления </t>
    </r>
    <r>
      <rPr>
        <b/>
        <sz val="12"/>
        <rFont val="Times New Roman CYR"/>
        <family val="0"/>
      </rPr>
      <t>(</t>
    </r>
    <r>
      <rPr>
        <b/>
        <sz val="12"/>
        <rFont val="Times New Roman CYR"/>
        <family val="2"/>
      </rPr>
      <t>удаления</t>
    </r>
    <r>
      <rPr>
        <b/>
        <sz val="12"/>
        <rFont val="Times New Roman CYR"/>
        <family val="0"/>
      </rPr>
      <t>)</t>
    </r>
    <r>
      <rPr>
        <sz val="12"/>
        <rFont val="Times New Roman CYR"/>
        <family val="2"/>
      </rPr>
      <t xml:space="preserve"> строки необходимо нажать на </t>
    </r>
    <r>
      <rPr>
        <b/>
        <sz val="12"/>
        <rFont val="Times New Roman CYR"/>
        <family val="2"/>
      </rPr>
      <t>левую</t>
    </r>
    <r>
      <rPr>
        <sz val="12"/>
        <rFont val="Times New Roman CYR"/>
        <family val="2"/>
      </rPr>
      <t xml:space="preserve"> </t>
    </r>
    <r>
      <rPr>
        <b/>
        <sz val="12"/>
        <rFont val="Times New Roman CYR"/>
        <family val="0"/>
      </rPr>
      <t>(</t>
    </r>
    <r>
      <rPr>
        <b/>
        <sz val="12"/>
        <rFont val="Times New Roman CYR"/>
        <family val="2"/>
      </rPr>
      <t>правую</t>
    </r>
    <r>
      <rPr>
        <b/>
        <sz val="12"/>
        <rFont val="Times New Roman CYR"/>
        <family val="0"/>
      </rPr>
      <t>)</t>
    </r>
    <r>
      <rPr>
        <b/>
        <sz val="12"/>
        <rFont val="Times New Roman CYR"/>
        <family val="2"/>
      </rPr>
      <t xml:space="preserve"> кнопку</t>
    </r>
    <r>
      <rPr>
        <sz val="12"/>
        <rFont val="Times New Roman CYR"/>
        <family val="2"/>
      </rPr>
      <t xml:space="preserve"> панели.</t>
    </r>
  </si>
  <si>
    <r>
      <t xml:space="preserve">4. Заполнить </t>
    </r>
    <r>
      <rPr>
        <b/>
        <sz val="12"/>
        <rFont val="Times New Roman CYR"/>
        <family val="0"/>
      </rPr>
      <t>раздел 2 "Продолжительность трудового отпуска, действовавшая после изменения"</t>
    </r>
    <r>
      <rPr>
        <sz val="12"/>
        <rFont val="Times New Roman CYR"/>
        <family val="0"/>
      </rPr>
      <t>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Указать при этом</t>
    </r>
    <r>
      <rPr>
        <b/>
        <sz val="12"/>
        <rFont val="Times New Roman CYR"/>
        <family val="2"/>
      </rPr>
      <t xml:space="preserve"> дату изменения</t>
    </r>
    <r>
      <rPr>
        <sz val="12"/>
        <rFont val="Times New Roman CYR"/>
        <family val="0"/>
      </rPr>
      <t>.</t>
    </r>
  </si>
  <si>
    <r>
      <t xml:space="preserve">  Если кнопки не срабатывают, следует снять высокую защиту макросов. Для этого необходимо выполнить следующие действия.
</t>
    </r>
    <r>
      <rPr>
        <b/>
        <sz val="12"/>
        <rFont val="Times New Roman CYR"/>
        <family val="0"/>
      </rPr>
      <t xml:space="preserve">  В Excel-2003:</t>
    </r>
    <r>
      <rPr>
        <sz val="12"/>
        <rFont val="Times New Roman CYR"/>
        <family val="2"/>
      </rPr>
      <t xml:space="preserve">
 - выбрать команду "Сервис" → "Параметры"; 
  - в выпадающем окне выбрать "Безопасность"  → "Безопасность макросов".
  Если стоит высокий или очень высокий уровень безопасности, то отметить среднюю или низкую;
  - нажать "Ок", еще раз "Ок";
  - закрыть файл, сохранив все внесенные изменения, и открыть его еще раз.
</t>
    </r>
    <r>
      <rPr>
        <b/>
        <sz val="12"/>
        <rFont val="Times New Roman CYR"/>
        <family val="0"/>
      </rPr>
      <t xml:space="preserve">  В Excel-2007 (Excel-2010):</t>
    </r>
    <r>
      <rPr>
        <sz val="12"/>
        <rFont val="Times New Roman CYR"/>
        <family val="2"/>
      </rPr>
      <t xml:space="preserve">
  выбрать кнопку "Offiсе"  → "Параметры Excel"
  Центр управления безопасностью  →  Параметры центра управления безопасностью  →      Параметры макросов  →  Включить все макросы.
  И </t>
    </r>
    <r>
      <rPr>
        <b/>
        <sz val="12"/>
        <rFont val="Times New Roman CYR"/>
        <family val="0"/>
      </rPr>
      <t>обязательно</t>
    </r>
    <r>
      <rPr>
        <sz val="12"/>
        <rFont val="Times New Roman CYR"/>
        <family val="2"/>
      </rPr>
      <t xml:space="preserve"> закрыть файл, сохранив все изменения, и открыть его еще раз. 
  </t>
    </r>
    <r>
      <rPr>
        <b/>
        <sz val="12"/>
        <rFont val="Times New Roman CYR"/>
        <family val="0"/>
      </rPr>
      <t>Для пользователей Excel-2007</t>
    </r>
    <r>
      <rPr>
        <sz val="12"/>
        <rFont val="Times New Roman CYR"/>
        <family val="2"/>
      </rPr>
      <t xml:space="preserve"> дополнительные кнопки (добавления (удаления) строк)
  отображаются во вкладке </t>
    </r>
    <r>
      <rPr>
        <b/>
        <sz val="12"/>
        <rFont val="Times New Roman CYR"/>
        <family val="0"/>
      </rPr>
      <t>"Надстройки"</t>
    </r>
    <r>
      <rPr>
        <sz val="12"/>
        <rFont val="Times New Roman CYR"/>
        <family val="2"/>
      </rPr>
      <t xml:space="preserve">.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</si>
</sst>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#,##0_ ;\-#,##0\ "/>
    <numFmt numFmtId="183" formatCode="_-* #,##0.0000000_р_._-;\-* #,##0.0000000_р_._-;_-* &quot;-&quot;_р_._-;_-@_-"/>
    <numFmt numFmtId="184" formatCode="[$-FC19]d\ mmmm\ yyyy\ &quot;г.&quot;"/>
    <numFmt numFmtId="185" formatCode="_-* #,##0.0_р_._-;\-* #,##0.0_р_._-;_-* &quot;-&quot;_р_._-;_-@_-"/>
    <numFmt numFmtId="186" formatCode="0.0"/>
    <numFmt numFmtId="187" formatCode="0.000"/>
    <numFmt numFmtId="188" formatCode="0.0000"/>
    <numFmt numFmtId="189" formatCode="0.00000"/>
    <numFmt numFmtId="190" formatCode="_-* #,##0.0000\ _₽_-;\-* #,##0.0000\ _₽_-;_-* &quot;-&quot;???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94">
    <font>
      <sz val="10"/>
      <name val="Arial Cyr"/>
      <family val="2"/>
    </font>
    <font>
      <sz val="11"/>
      <color indexed="8"/>
      <name val="Calibri"/>
      <family val="2"/>
    </font>
    <font>
      <sz val="10"/>
      <color indexed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12"/>
      <name val="Times New Roman"/>
      <family val="1"/>
    </font>
    <font>
      <sz val="10"/>
      <name val="Times New Roman CYR"/>
      <family val="2"/>
    </font>
    <font>
      <b/>
      <sz val="14"/>
      <name val="Times New Roman CYR"/>
      <family val="2"/>
    </font>
    <font>
      <sz val="12"/>
      <name val="Times New Roman CYR"/>
      <family val="2"/>
    </font>
    <font>
      <b/>
      <sz val="12"/>
      <name val="Times New Roman CYR"/>
      <family val="2"/>
    </font>
    <font>
      <sz val="11"/>
      <name val="Times New Roman CYR"/>
      <family val="2"/>
    </font>
    <font>
      <sz val="10"/>
      <color indexed="22"/>
      <name val="Times New Roman CYR"/>
      <family val="2"/>
    </font>
    <font>
      <b/>
      <sz val="11"/>
      <name val="Times New Roman CYR"/>
      <family val="2"/>
    </font>
    <font>
      <b/>
      <sz val="9"/>
      <name val="Times New Roman CYR"/>
      <family val="2"/>
    </font>
    <font>
      <sz val="8"/>
      <name val="Times New Roman CYR"/>
      <family val="2"/>
    </font>
    <font>
      <sz val="9"/>
      <name val="Times New Roman CYR"/>
      <family val="2"/>
    </font>
    <font>
      <i/>
      <sz val="8"/>
      <name val="Times New Roman CYR"/>
      <family val="2"/>
    </font>
    <font>
      <sz val="8"/>
      <name val="Arial Cyr"/>
      <family val="2"/>
    </font>
    <font>
      <b/>
      <sz val="10"/>
      <color indexed="22"/>
      <name val="Times New Roman"/>
      <family val="1"/>
    </font>
    <font>
      <b/>
      <sz val="11"/>
      <color indexed="22"/>
      <name val="Times New Roman"/>
      <family val="1"/>
    </font>
    <font>
      <b/>
      <sz val="14"/>
      <name val="Times New Roman"/>
      <family val="1"/>
    </font>
    <font>
      <b/>
      <i/>
      <sz val="9"/>
      <color indexed="22"/>
      <name val="Times New Roman"/>
      <family val="1"/>
    </font>
    <font>
      <b/>
      <i/>
      <sz val="11"/>
      <color indexed="22"/>
      <name val="Times New Roman"/>
      <family val="1"/>
    </font>
    <font>
      <b/>
      <i/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b/>
      <i/>
      <sz val="11"/>
      <color indexed="8"/>
      <name val="Times New Roman CYR"/>
      <family val="0"/>
    </font>
    <font>
      <b/>
      <i/>
      <sz val="11"/>
      <color indexed="10"/>
      <name val="Times New Roman CYR"/>
      <family val="0"/>
    </font>
    <font>
      <i/>
      <sz val="11"/>
      <name val="Times New Roman CYR"/>
      <family val="0"/>
    </font>
    <font>
      <b/>
      <i/>
      <sz val="12"/>
      <color indexed="8"/>
      <name val="Times New Roman CYR"/>
      <family val="0"/>
    </font>
    <font>
      <i/>
      <sz val="12"/>
      <color indexed="8"/>
      <name val="Times New Roman CYR"/>
      <family val="0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b/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b/>
      <sz val="10"/>
      <color theme="1"/>
      <name val="Times New Roman CYR"/>
      <family val="0"/>
    </font>
    <font>
      <sz val="12"/>
      <color theme="1"/>
      <name val="Times New Roman CYR"/>
      <family val="0"/>
    </font>
    <font>
      <b/>
      <sz val="12"/>
      <color theme="1"/>
      <name val="Times New Roman CYR"/>
      <family val="2"/>
    </font>
    <font>
      <b/>
      <i/>
      <sz val="12"/>
      <color theme="1"/>
      <name val="Times New Roman CYR"/>
      <family val="0"/>
    </font>
    <font>
      <sz val="12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13" fillId="0" borderId="0">
      <alignment horizontal="justify"/>
      <protection/>
    </xf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49" fontId="13" fillId="0" borderId="1">
      <alignment horizontal="left"/>
      <protection/>
    </xf>
    <xf numFmtId="0" fontId="71" fillId="25" borderId="2" applyNumberFormat="0" applyAlignment="0" applyProtection="0"/>
    <xf numFmtId="0" fontId="72" fillId="26" borderId="3" applyNumberFormat="0" applyAlignment="0" applyProtection="0"/>
    <xf numFmtId="0" fontId="73" fillId="26" borderId="2" applyNumberFormat="0" applyAlignment="0" applyProtection="0"/>
    <xf numFmtId="0" fontId="74" fillId="0" borderId="0" applyNumberFormat="0" applyFill="0" applyBorder="0" applyAlignment="0" applyProtection="0"/>
    <xf numFmtId="49" fontId="13" fillId="0" borderId="1">
      <alignment horizontal="center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19" fillId="0" borderId="0">
      <alignment horizontal="center" vertical="top" wrapText="1"/>
      <protection/>
    </xf>
    <xf numFmtId="0" fontId="20" fillId="0" borderId="1">
      <alignment horizontal="center" vertical="center" wrapText="1"/>
      <protection/>
    </xf>
    <xf numFmtId="0" fontId="21" fillId="0" borderId="0">
      <alignment horizontal="right" vertical="top"/>
      <protection/>
    </xf>
    <xf numFmtId="0" fontId="78" fillId="0" borderId="7" applyNumberFormat="0" applyFill="0" applyAlignment="0" applyProtection="0"/>
    <xf numFmtId="0" fontId="79" fillId="27" borderId="8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13" fillId="0" borderId="0">
      <alignment horizontal="left"/>
      <protection/>
    </xf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2" fillId="0" borderId="0">
      <alignment horizontal="left"/>
      <protection/>
    </xf>
    <xf numFmtId="49" fontId="23" fillId="0" borderId="0">
      <alignment horizontal="center" vertical="top"/>
      <protection/>
    </xf>
    <xf numFmtId="0" fontId="13" fillId="0" borderId="9">
      <alignment horizontal="center"/>
      <protection/>
    </xf>
    <xf numFmtId="0" fontId="84" fillId="0" borderId="0" applyNumberFormat="0" applyFill="0" applyBorder="0" applyAlignment="0" applyProtection="0"/>
    <xf numFmtId="0" fontId="21" fillId="0" borderId="0">
      <alignment horizontal="right" vertical="top" wrapText="1"/>
      <protection/>
    </xf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85" fillId="0" borderId="11" applyNumberFormat="0" applyFill="0" applyAlignment="0" applyProtection="0"/>
    <xf numFmtId="0" fontId="13" fillId="0" borderId="1">
      <alignment horizontal="center"/>
      <protection/>
    </xf>
    <xf numFmtId="0" fontId="86" fillId="0" borderId="0" applyNumberFormat="0" applyFill="0" applyBorder="0" applyAlignment="0" applyProtection="0"/>
    <xf numFmtId="0" fontId="21" fillId="0" borderId="0">
      <alignment horizontal="justify"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32" borderId="0" xfId="60" applyFill="1" applyBorder="1" applyProtection="1">
      <alignment/>
      <protection hidden="1"/>
    </xf>
    <xf numFmtId="0" fontId="3" fillId="32" borderId="0" xfId="60" applyFont="1" applyFill="1" applyProtection="1">
      <alignment/>
      <protection hidden="1"/>
    </xf>
    <xf numFmtId="0" fontId="2" fillId="32" borderId="0" xfId="60" applyFont="1" applyFill="1" applyBorder="1" applyProtection="1">
      <alignment/>
      <protection hidden="1"/>
    </xf>
    <xf numFmtId="0" fontId="2" fillId="32" borderId="0" xfId="60" applyFont="1" applyFill="1" applyProtection="1">
      <alignment/>
      <protection hidden="1"/>
    </xf>
    <xf numFmtId="0" fontId="3" fillId="32" borderId="0" xfId="60" applyFill="1" applyProtection="1">
      <alignment/>
      <protection hidden="1"/>
    </xf>
    <xf numFmtId="0" fontId="3" fillId="32" borderId="0" xfId="60" applyFont="1" applyFill="1" applyBorder="1" applyProtection="1">
      <alignment/>
      <protection hidden="1"/>
    </xf>
    <xf numFmtId="0" fontId="3" fillId="32" borderId="0" xfId="60" applyFill="1" applyProtection="1">
      <alignment/>
      <protection locked="0"/>
    </xf>
    <xf numFmtId="0" fontId="3" fillId="33" borderId="0" xfId="60" applyFill="1" applyProtection="1">
      <alignment/>
      <protection hidden="1"/>
    </xf>
    <xf numFmtId="0" fontId="3" fillId="33" borderId="0" xfId="60" applyFont="1" applyFill="1" applyProtection="1">
      <alignment/>
      <protection hidden="1"/>
    </xf>
    <xf numFmtId="0" fontId="5" fillId="33" borderId="0" xfId="60" applyFont="1" applyFill="1" applyAlignment="1" applyProtection="1">
      <alignment horizontal="right"/>
      <protection hidden="1"/>
    </xf>
    <xf numFmtId="0" fontId="6" fillId="33" borderId="9" xfId="60" applyFont="1" applyFill="1" applyBorder="1" applyAlignment="1" applyProtection="1">
      <alignment horizontal="center"/>
      <protection locked="0"/>
    </xf>
    <xf numFmtId="0" fontId="6" fillId="33" borderId="0" xfId="60" applyFont="1" applyFill="1" applyBorder="1" applyAlignment="1" applyProtection="1">
      <alignment horizontal="center"/>
      <protection hidden="1"/>
    </xf>
    <xf numFmtId="0" fontId="6" fillId="33" borderId="12" xfId="60" applyFont="1" applyFill="1" applyBorder="1" applyAlignment="1" applyProtection="1">
      <alignment horizontal="center"/>
      <protection locked="0"/>
    </xf>
    <xf numFmtId="14" fontId="6" fillId="33" borderId="12" xfId="60" applyNumberFormat="1" applyFont="1" applyFill="1" applyBorder="1" applyAlignment="1" applyProtection="1">
      <alignment horizontal="center"/>
      <protection locked="0"/>
    </xf>
    <xf numFmtId="14" fontId="5" fillId="33" borderId="1" xfId="60" applyNumberFormat="1" applyFont="1" applyFill="1" applyBorder="1" applyAlignment="1" applyProtection="1">
      <alignment horizontal="left" indent="5"/>
      <protection locked="0"/>
    </xf>
    <xf numFmtId="171" fontId="3" fillId="32" borderId="0" xfId="60" applyNumberFormat="1" applyFont="1" applyFill="1" applyBorder="1" applyProtection="1">
      <alignment/>
      <protection hidden="1"/>
    </xf>
    <xf numFmtId="0" fontId="8" fillId="33" borderId="13" xfId="60" applyFont="1" applyFill="1" applyBorder="1" applyAlignment="1" applyProtection="1">
      <alignment horizontal="center" vertical="center"/>
      <protection hidden="1"/>
    </xf>
    <xf numFmtId="14" fontId="8" fillId="33" borderId="1" xfId="60" applyNumberFormat="1" applyFont="1" applyFill="1" applyBorder="1" applyAlignment="1" applyProtection="1">
      <alignment horizontal="center" vertical="center" wrapText="1"/>
      <protection hidden="1"/>
    </xf>
    <xf numFmtId="171" fontId="9" fillId="33" borderId="1" xfId="60" applyNumberFormat="1" applyFont="1" applyFill="1" applyBorder="1" applyAlignment="1" applyProtection="1">
      <alignment horizontal="center"/>
      <protection locked="0"/>
    </xf>
    <xf numFmtId="1" fontId="9" fillId="33" borderId="1" xfId="60" applyNumberFormat="1" applyFont="1" applyFill="1" applyBorder="1" applyAlignment="1" applyProtection="1">
      <alignment horizontal="center"/>
      <protection locked="0"/>
    </xf>
    <xf numFmtId="171" fontId="9" fillId="0" borderId="1" xfId="60" applyNumberFormat="1" applyFont="1" applyFill="1" applyBorder="1" applyAlignment="1" applyProtection="1">
      <alignment horizontal="center" vertical="center"/>
      <protection locked="0"/>
    </xf>
    <xf numFmtId="171" fontId="9" fillId="32" borderId="0" xfId="60" applyNumberFormat="1" applyFont="1" applyFill="1" applyBorder="1" applyAlignment="1" applyProtection="1">
      <alignment horizontal="center" vertical="center"/>
      <protection hidden="1"/>
    </xf>
    <xf numFmtId="14" fontId="9" fillId="32" borderId="0" xfId="60" applyNumberFormat="1" applyFont="1" applyFill="1" applyBorder="1" applyAlignment="1" applyProtection="1">
      <alignment horizontal="center"/>
      <protection hidden="1"/>
    </xf>
    <xf numFmtId="14" fontId="3" fillId="33" borderId="1" xfId="60" applyNumberFormat="1" applyFill="1" applyBorder="1" applyAlignment="1" applyProtection="1">
      <alignment horizontal="center"/>
      <protection hidden="1"/>
    </xf>
    <xf numFmtId="14" fontId="3" fillId="33" borderId="1" xfId="60" applyNumberFormat="1" applyFont="1" applyFill="1" applyBorder="1" applyAlignment="1" applyProtection="1">
      <alignment horizontal="center"/>
      <protection hidden="1"/>
    </xf>
    <xf numFmtId="14" fontId="9" fillId="33" borderId="1" xfId="60" applyNumberFormat="1" applyFont="1" applyFill="1" applyBorder="1" applyAlignment="1" applyProtection="1">
      <alignment horizontal="center"/>
      <protection locked="0"/>
    </xf>
    <xf numFmtId="171" fontId="9" fillId="34" borderId="1" xfId="60" applyNumberFormat="1" applyFont="1" applyFill="1" applyBorder="1" applyAlignment="1" applyProtection="1">
      <alignment horizontal="center" vertical="center"/>
      <protection locked="0"/>
    </xf>
    <xf numFmtId="0" fontId="3" fillId="33" borderId="1" xfId="60" applyFill="1" applyBorder="1" applyAlignment="1" applyProtection="1">
      <alignment horizontal="center"/>
      <protection hidden="1"/>
    </xf>
    <xf numFmtId="171" fontId="3" fillId="34" borderId="1" xfId="60" applyNumberFormat="1" applyFont="1" applyFill="1" applyBorder="1" applyProtection="1">
      <alignment/>
      <protection locked="0"/>
    </xf>
    <xf numFmtId="0" fontId="3" fillId="33" borderId="14" xfId="60" applyFill="1" applyBorder="1" applyAlignment="1" applyProtection="1">
      <alignment horizontal="center"/>
      <protection hidden="1"/>
    </xf>
    <xf numFmtId="14" fontId="3" fillId="33" borderId="14" xfId="60" applyNumberFormat="1" applyFill="1" applyBorder="1" applyAlignment="1" applyProtection="1">
      <alignment horizontal="center"/>
      <protection hidden="1"/>
    </xf>
    <xf numFmtId="14" fontId="3" fillId="33" borderId="1" xfId="60" applyNumberFormat="1" applyFill="1" applyBorder="1" applyAlignment="1" applyProtection="1">
      <alignment/>
      <protection locked="0"/>
    </xf>
    <xf numFmtId="171" fontId="3" fillId="34" borderId="13" xfId="60" applyNumberFormat="1" applyFont="1" applyFill="1" applyBorder="1" applyProtection="1">
      <alignment/>
      <protection locked="0"/>
    </xf>
    <xf numFmtId="171" fontId="9" fillId="32" borderId="0" xfId="60" applyNumberFormat="1" applyFont="1" applyFill="1" applyBorder="1" applyAlignment="1" applyProtection="1">
      <alignment horizontal="center" wrapText="1"/>
      <protection hidden="1"/>
    </xf>
    <xf numFmtId="171" fontId="2" fillId="32" borderId="0" xfId="60" applyNumberFormat="1" applyFont="1" applyFill="1" applyBorder="1" applyProtection="1">
      <alignment/>
      <protection hidden="1"/>
    </xf>
    <xf numFmtId="14" fontId="5" fillId="0" borderId="1" xfId="60" applyNumberFormat="1" applyFont="1" applyFill="1" applyBorder="1" applyAlignment="1" applyProtection="1">
      <alignment horizontal="left" indent="5"/>
      <protection locked="0"/>
    </xf>
    <xf numFmtId="182" fontId="12" fillId="34" borderId="1" xfId="60" applyNumberFormat="1" applyFont="1" applyFill="1" applyBorder="1" applyAlignment="1" applyProtection="1">
      <alignment horizontal="center"/>
      <protection hidden="1"/>
    </xf>
    <xf numFmtId="171" fontId="3" fillId="32" borderId="0" xfId="60" applyNumberFormat="1" applyFill="1" applyBorder="1" applyProtection="1">
      <alignment/>
      <protection hidden="1"/>
    </xf>
    <xf numFmtId="0" fontId="13" fillId="32" borderId="0" xfId="59" applyFill="1" applyProtection="1">
      <alignment horizontal="left"/>
      <protection locked="0"/>
    </xf>
    <xf numFmtId="0" fontId="18" fillId="32" borderId="0" xfId="0" applyFont="1" applyFill="1" applyAlignment="1" applyProtection="1">
      <alignment/>
      <protection locked="0"/>
    </xf>
    <xf numFmtId="0" fontId="3" fillId="33" borderId="13" xfId="60" applyFill="1" applyBorder="1" applyAlignment="1" applyProtection="1" quotePrefix="1">
      <alignment horizontal="center"/>
      <protection hidden="1"/>
    </xf>
    <xf numFmtId="14" fontId="3" fillId="33" borderId="1" xfId="60" applyNumberFormat="1" applyFill="1" applyBorder="1" applyAlignment="1" applyProtection="1" quotePrefix="1">
      <alignment horizontal="center"/>
      <protection hidden="1"/>
    </xf>
    <xf numFmtId="0" fontId="6" fillId="33" borderId="9" xfId="60" applyFont="1" applyFill="1" applyBorder="1" applyAlignment="1" applyProtection="1" quotePrefix="1">
      <alignment horizontal="center"/>
      <protection locked="0"/>
    </xf>
    <xf numFmtId="0" fontId="6" fillId="33" borderId="12" xfId="60" applyFont="1" applyFill="1" applyBorder="1" applyAlignment="1" applyProtection="1" quotePrefix="1">
      <alignment horizontal="center"/>
      <protection locked="0"/>
    </xf>
    <xf numFmtId="14" fontId="5" fillId="33" borderId="1" xfId="60" applyNumberFormat="1" applyFont="1" applyFill="1" applyBorder="1" applyAlignment="1" applyProtection="1">
      <alignment horizontal="center" wrapText="1"/>
      <protection locked="0"/>
    </xf>
    <xf numFmtId="0" fontId="4" fillId="32" borderId="0" xfId="60" applyFont="1" applyFill="1" applyAlignment="1" applyProtection="1">
      <alignment horizontal="center" wrapText="1"/>
      <protection hidden="1"/>
    </xf>
    <xf numFmtId="0" fontId="6" fillId="32" borderId="0" xfId="60" applyFont="1" applyFill="1" applyBorder="1" applyAlignment="1" applyProtection="1">
      <alignment horizontal="center"/>
      <protection hidden="1"/>
    </xf>
    <xf numFmtId="0" fontId="10" fillId="3" borderId="15" xfId="60" applyFont="1" applyFill="1" applyBorder="1" applyAlignment="1" applyProtection="1">
      <alignment horizontal="center" vertical="center"/>
      <protection locked="0"/>
    </xf>
    <xf numFmtId="0" fontId="5" fillId="32" borderId="0" xfId="60" applyFont="1" applyFill="1" applyBorder="1" applyAlignment="1" applyProtection="1">
      <alignment horizontal="center" wrapText="1"/>
      <protection hidden="1"/>
    </xf>
    <xf numFmtId="14" fontId="8" fillId="32" borderId="0" xfId="60" applyNumberFormat="1" applyFont="1" applyFill="1" applyBorder="1" applyAlignment="1" applyProtection="1">
      <alignment horizontal="center" vertical="center" wrapText="1"/>
      <protection hidden="1"/>
    </xf>
    <xf numFmtId="14" fontId="3" fillId="32" borderId="0" xfId="60" applyNumberFormat="1" applyFont="1" applyFill="1" applyBorder="1" applyAlignment="1" applyProtection="1">
      <alignment horizontal="center"/>
      <protection hidden="1"/>
    </xf>
    <xf numFmtId="0" fontId="10" fillId="32" borderId="0" xfId="60" applyFont="1" applyFill="1" applyBorder="1" applyAlignment="1" applyProtection="1">
      <alignment horizontal="center" vertical="center" wrapText="1"/>
      <protection hidden="1"/>
    </xf>
    <xf numFmtId="0" fontId="5" fillId="32" borderId="0" xfId="60" applyFont="1" applyFill="1" applyBorder="1" applyAlignment="1" applyProtection="1">
      <alignment horizontal="center" vertical="center" wrapText="1"/>
      <protection hidden="1"/>
    </xf>
    <xf numFmtId="171" fontId="10" fillId="35" borderId="16" xfId="60" applyNumberFormat="1" applyFont="1" applyFill="1" applyBorder="1" applyAlignment="1" applyProtection="1">
      <alignment horizontal="center"/>
      <protection locked="0"/>
    </xf>
    <xf numFmtId="14" fontId="5" fillId="32" borderId="0" xfId="60" applyNumberFormat="1" applyFont="1" applyFill="1" applyBorder="1" applyAlignment="1" applyProtection="1">
      <alignment horizontal="left" indent="5"/>
      <protection hidden="1"/>
    </xf>
    <xf numFmtId="182" fontId="12" fillId="32" borderId="0" xfId="60" applyNumberFormat="1" applyFont="1" applyFill="1" applyBorder="1" applyAlignment="1" applyProtection="1">
      <alignment horizontal="center"/>
      <protection hidden="1"/>
    </xf>
    <xf numFmtId="0" fontId="2" fillId="32" borderId="0" xfId="60" applyFont="1" applyFill="1" applyBorder="1" applyAlignment="1" applyProtection="1">
      <alignment horizontal="right"/>
      <protection hidden="1"/>
    </xf>
    <xf numFmtId="0" fontId="26" fillId="32" borderId="0" xfId="60" applyFont="1" applyFill="1" applyBorder="1" applyAlignment="1" applyProtection="1">
      <alignment horizontal="justify" vertical="top" wrapText="1"/>
      <protection hidden="1"/>
    </xf>
    <xf numFmtId="171" fontId="2" fillId="32" borderId="0" xfId="60" applyNumberFormat="1" applyFont="1" applyFill="1" applyProtection="1">
      <alignment/>
      <protection hidden="1"/>
    </xf>
    <xf numFmtId="171" fontId="2" fillId="32" borderId="0" xfId="60" applyNumberFormat="1" applyFont="1" applyFill="1" applyAlignment="1" applyProtection="1">
      <alignment horizontal="center"/>
      <protection hidden="1"/>
    </xf>
    <xf numFmtId="171" fontId="2" fillId="32" borderId="0" xfId="60" applyNumberFormat="1" applyFont="1" applyFill="1" applyBorder="1" applyAlignment="1" applyProtection="1">
      <alignment horizontal="center"/>
      <protection hidden="1"/>
    </xf>
    <xf numFmtId="171" fontId="26" fillId="32" borderId="0" xfId="60" applyNumberFormat="1" applyFont="1" applyFill="1" applyBorder="1" applyAlignment="1" applyProtection="1">
      <alignment wrapText="1"/>
      <protection hidden="1"/>
    </xf>
    <xf numFmtId="171" fontId="2" fillId="32" borderId="0" xfId="60" applyNumberFormat="1" applyFont="1" applyFill="1" applyBorder="1" applyAlignment="1" applyProtection="1">
      <alignment vertical="top" wrapText="1"/>
      <protection hidden="1"/>
    </xf>
    <xf numFmtId="171" fontId="25" fillId="32" borderId="0" xfId="60" applyNumberFormat="1" applyFont="1" applyFill="1" applyBorder="1" applyAlignment="1" applyProtection="1">
      <alignment vertical="top" wrapText="1"/>
      <protection hidden="1"/>
    </xf>
    <xf numFmtId="171" fontId="2" fillId="32" borderId="0" xfId="60" applyNumberFormat="1" applyFont="1" applyFill="1" applyBorder="1" applyAlignment="1" applyProtection="1">
      <alignment vertical="center"/>
      <protection hidden="1"/>
    </xf>
    <xf numFmtId="1" fontId="2" fillId="32" borderId="0" xfId="60" applyNumberFormat="1" applyFont="1" applyFill="1" applyBorder="1" applyAlignment="1" applyProtection="1">
      <alignment vertical="center" wrapText="1"/>
      <protection hidden="1"/>
    </xf>
    <xf numFmtId="1" fontId="2" fillId="32" borderId="0" xfId="60" applyNumberFormat="1" applyFont="1" applyFill="1" applyBorder="1" applyProtection="1">
      <alignment/>
      <protection hidden="1"/>
    </xf>
    <xf numFmtId="2" fontId="2" fillId="32" borderId="0" xfId="60" applyNumberFormat="1" applyFont="1" applyFill="1" applyBorder="1" applyProtection="1">
      <alignment/>
      <protection hidden="1"/>
    </xf>
    <xf numFmtId="0" fontId="2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left" vertical="center" wrapText="1"/>
    </xf>
    <xf numFmtId="0" fontId="25" fillId="32" borderId="0" xfId="0" applyFont="1" applyFill="1" applyBorder="1" applyAlignment="1">
      <alignment vertical="center" wrapText="1"/>
    </xf>
    <xf numFmtId="14" fontId="28" fillId="32" borderId="0" xfId="0" applyNumberFormat="1" applyFont="1" applyFill="1" applyBorder="1" applyAlignment="1" applyProtection="1">
      <alignment horizontal="left" vertical="top" wrapText="1" shrinkToFit="1"/>
      <protection locked="0"/>
    </xf>
    <xf numFmtId="171" fontId="29" fillId="32" borderId="0" xfId="0" applyNumberFormat="1" applyFont="1" applyFill="1" applyBorder="1" applyAlignment="1" applyProtection="1">
      <alignment horizontal="left" vertical="top" wrapText="1" shrinkToFit="1"/>
      <protection locked="0"/>
    </xf>
    <xf numFmtId="171" fontId="25" fillId="32" borderId="0" xfId="0" applyNumberFormat="1" applyFont="1" applyFill="1" applyBorder="1" applyAlignment="1">
      <alignment vertical="center" wrapText="1"/>
    </xf>
    <xf numFmtId="14" fontId="2" fillId="32" borderId="0" xfId="0" applyNumberFormat="1" applyFont="1" applyFill="1" applyBorder="1" applyAlignment="1">
      <alignment/>
    </xf>
    <xf numFmtId="14" fontId="2" fillId="32" borderId="17" xfId="0" applyNumberFormat="1" applyFont="1" applyFill="1" applyBorder="1" applyAlignment="1">
      <alignment/>
    </xf>
    <xf numFmtId="14" fontId="2" fillId="32" borderId="18" xfId="0" applyNumberFormat="1" applyFont="1" applyFill="1" applyBorder="1" applyAlignment="1">
      <alignment/>
    </xf>
    <xf numFmtId="171" fontId="2" fillId="32" borderId="19" xfId="0" applyNumberFormat="1" applyFont="1" applyFill="1" applyBorder="1" applyAlignment="1">
      <alignment/>
    </xf>
    <xf numFmtId="14" fontId="2" fillId="32" borderId="20" xfId="0" applyNumberFormat="1" applyFont="1" applyFill="1" applyBorder="1" applyAlignment="1">
      <alignment/>
    </xf>
    <xf numFmtId="14" fontId="2" fillId="32" borderId="0" xfId="0" applyNumberFormat="1" applyFont="1" applyFill="1" applyBorder="1" applyAlignment="1">
      <alignment/>
    </xf>
    <xf numFmtId="171" fontId="2" fillId="32" borderId="21" xfId="0" applyNumberFormat="1" applyFont="1" applyFill="1" applyBorder="1" applyAlignment="1">
      <alignment/>
    </xf>
    <xf numFmtId="0" fontId="2" fillId="32" borderId="20" xfId="0" applyFont="1" applyFill="1" applyBorder="1" applyAlignment="1">
      <alignment/>
    </xf>
    <xf numFmtId="171" fontId="2" fillId="32" borderId="0" xfId="0" applyNumberFormat="1" applyFont="1" applyFill="1" applyBorder="1" applyAlignment="1">
      <alignment/>
    </xf>
    <xf numFmtId="14" fontId="2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171" fontId="2" fillId="32" borderId="9" xfId="0" applyNumberFormat="1" applyFont="1" applyFill="1" applyBorder="1" applyAlignment="1">
      <alignment/>
    </xf>
    <xf numFmtId="171" fontId="30" fillId="32" borderId="23" xfId="0" applyNumberFormat="1" applyFont="1" applyFill="1" applyBorder="1" applyAlignment="1" applyProtection="1">
      <alignment horizontal="left" vertical="top" wrapText="1" shrinkToFit="1"/>
      <protection locked="0"/>
    </xf>
    <xf numFmtId="171" fontId="30" fillId="32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32" borderId="0" xfId="0" applyFont="1" applyFill="1" applyBorder="1" applyAlignment="1">
      <alignment horizontal="center"/>
    </xf>
    <xf numFmtId="14" fontId="30" fillId="32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32" borderId="0" xfId="0" applyNumberFormat="1" applyFont="1" applyFill="1" applyBorder="1" applyAlignment="1">
      <alignment horizontal="center"/>
    </xf>
    <xf numFmtId="171" fontId="30" fillId="32" borderId="0" xfId="0" applyNumberFormat="1" applyFont="1" applyFill="1" applyBorder="1" applyAlignment="1" applyProtection="1">
      <alignment wrapText="1" shrinkToFit="1"/>
      <protection locked="0"/>
    </xf>
    <xf numFmtId="171" fontId="30" fillId="32" borderId="0" xfId="0" applyNumberFormat="1" applyFont="1" applyFill="1" applyBorder="1" applyAlignment="1" applyProtection="1">
      <alignment/>
      <protection locked="0"/>
    </xf>
    <xf numFmtId="14" fontId="30" fillId="32" borderId="0" xfId="0" applyNumberFormat="1" applyFont="1" applyFill="1" applyBorder="1" applyAlignment="1" applyProtection="1">
      <alignment wrapText="1" shrinkToFit="1"/>
      <protection locked="0"/>
    </xf>
    <xf numFmtId="14" fontId="2" fillId="32" borderId="0" xfId="60" applyNumberFormat="1" applyFont="1" applyFill="1" applyBorder="1" applyProtection="1">
      <alignment/>
      <protection hidden="1"/>
    </xf>
    <xf numFmtId="0" fontId="25" fillId="32" borderId="0" xfId="60" applyFont="1" applyFill="1" applyBorder="1" applyAlignment="1" applyProtection="1">
      <alignment vertical="top" wrapText="1"/>
      <protection hidden="1"/>
    </xf>
    <xf numFmtId="14" fontId="2" fillId="32" borderId="0" xfId="0" applyNumberFormat="1" applyFont="1" applyFill="1" applyBorder="1" applyAlignment="1" applyProtection="1">
      <alignment/>
      <protection hidden="1"/>
    </xf>
    <xf numFmtId="171" fontId="2" fillId="32" borderId="0" xfId="0" applyNumberFormat="1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/>
      <protection hidden="1"/>
    </xf>
    <xf numFmtId="171" fontId="10" fillId="35" borderId="15" xfId="60" applyNumberFormat="1" applyFont="1" applyFill="1" applyBorder="1" applyAlignment="1" applyProtection="1">
      <alignment horizontal="center"/>
      <protection locked="0"/>
    </xf>
    <xf numFmtId="171" fontId="10" fillId="35" borderId="24" xfId="60" applyNumberFormat="1" applyFont="1" applyFill="1" applyBorder="1" applyAlignment="1" applyProtection="1">
      <alignment horizontal="center"/>
      <protection locked="0"/>
    </xf>
    <xf numFmtId="171" fontId="3" fillId="32" borderId="0" xfId="60" applyNumberFormat="1" applyFont="1" applyFill="1" applyProtection="1">
      <alignment/>
      <protection hidden="1"/>
    </xf>
    <xf numFmtId="171" fontId="5" fillId="32" borderId="0" xfId="60" applyNumberFormat="1" applyFont="1" applyFill="1" applyBorder="1" applyAlignment="1" applyProtection="1">
      <alignment wrapText="1"/>
      <protection hidden="1"/>
    </xf>
    <xf numFmtId="0" fontId="10" fillId="32" borderId="0" xfId="60" applyFont="1" applyFill="1" applyBorder="1" applyAlignment="1" applyProtection="1">
      <alignment horizontal="center" vertical="center"/>
      <protection hidden="1"/>
    </xf>
    <xf numFmtId="1" fontId="3" fillId="32" borderId="0" xfId="60" applyNumberFormat="1" applyFont="1" applyFill="1" applyProtection="1">
      <alignment/>
      <protection hidden="1"/>
    </xf>
    <xf numFmtId="171" fontId="3" fillId="32" borderId="0" xfId="0" applyNumberFormat="1" applyFont="1" applyFill="1" applyBorder="1" applyAlignment="1" applyProtection="1">
      <alignment/>
      <protection hidden="1"/>
    </xf>
    <xf numFmtId="0" fontId="31" fillId="32" borderId="0" xfId="60" applyFont="1" applyFill="1" applyProtection="1">
      <alignment/>
      <protection hidden="1"/>
    </xf>
    <xf numFmtId="0" fontId="31" fillId="32" borderId="0" xfId="60" applyFont="1" applyFill="1" applyBorder="1" applyProtection="1">
      <alignment/>
      <protection hidden="1"/>
    </xf>
    <xf numFmtId="171" fontId="33" fillId="32" borderId="0" xfId="60" applyNumberFormat="1" applyFont="1" applyFill="1" applyBorder="1" applyAlignment="1" applyProtection="1">
      <alignment wrapText="1"/>
      <protection hidden="1"/>
    </xf>
    <xf numFmtId="14" fontId="3" fillId="32" borderId="0" xfId="60" applyNumberFormat="1" applyFont="1" applyFill="1" applyBorder="1" applyProtection="1">
      <alignment/>
      <protection hidden="1"/>
    </xf>
    <xf numFmtId="0" fontId="3" fillId="32" borderId="0" xfId="60" applyFont="1" applyFill="1" applyBorder="1" applyAlignment="1" applyProtection="1">
      <alignment wrapText="1"/>
      <protection hidden="1"/>
    </xf>
    <xf numFmtId="2" fontId="3" fillId="32" borderId="0" xfId="60" applyNumberFormat="1" applyFont="1" applyFill="1" applyBorder="1" applyProtection="1">
      <alignment/>
      <protection hidden="1"/>
    </xf>
    <xf numFmtId="1" fontId="3" fillId="32" borderId="0" xfId="60" applyNumberFormat="1" applyFont="1" applyFill="1" applyBorder="1" applyProtection="1">
      <alignment/>
      <protection hidden="1"/>
    </xf>
    <xf numFmtId="0" fontId="3" fillId="32" borderId="0" xfId="60" applyFont="1" applyFill="1" applyAlignment="1" applyProtection="1">
      <alignment wrapText="1"/>
      <protection hidden="1"/>
    </xf>
    <xf numFmtId="0" fontId="35" fillId="32" borderId="0" xfId="60" applyFont="1" applyFill="1" applyProtection="1">
      <alignment/>
      <protection hidden="1"/>
    </xf>
    <xf numFmtId="0" fontId="8" fillId="33" borderId="1" xfId="60" applyFont="1" applyFill="1" applyBorder="1" applyAlignment="1" applyProtection="1">
      <alignment horizontal="center" vertical="center"/>
      <protection hidden="1"/>
    </xf>
    <xf numFmtId="14" fontId="3" fillId="33" borderId="25" xfId="60" applyNumberFormat="1" applyFont="1" applyFill="1" applyBorder="1" applyAlignment="1" applyProtection="1">
      <alignment horizontal="center"/>
      <protection hidden="1"/>
    </xf>
    <xf numFmtId="171" fontId="3" fillId="34" borderId="1" xfId="60" applyNumberFormat="1" applyFont="1" applyFill="1" applyBorder="1" applyAlignment="1" applyProtection="1">
      <alignment/>
      <protection locked="0"/>
    </xf>
    <xf numFmtId="41" fontId="34" fillId="34" borderId="1" xfId="60" applyNumberFormat="1" applyFont="1" applyFill="1" applyBorder="1" applyAlignment="1" applyProtection="1">
      <alignment horizontal="center" vertical="center" wrapText="1"/>
      <protection hidden="1"/>
    </xf>
    <xf numFmtId="41" fontId="9" fillId="34" borderId="1" xfId="60" applyNumberFormat="1" applyFont="1" applyFill="1" applyBorder="1" applyAlignment="1" applyProtection="1">
      <alignment horizontal="center"/>
      <protection hidden="1"/>
    </xf>
    <xf numFmtId="43" fontId="9" fillId="34" borderId="1" xfId="60" applyNumberFormat="1" applyFont="1" applyFill="1" applyBorder="1" applyAlignment="1" applyProtection="1">
      <alignment horizontal="center"/>
      <protection hidden="1"/>
    </xf>
    <xf numFmtId="43" fontId="34" fillId="34" borderId="1" xfId="60" applyNumberFormat="1" applyFont="1" applyFill="1" applyBorder="1" applyAlignment="1" applyProtection="1">
      <alignment horizontal="center" vertical="center" wrapText="1"/>
      <protection hidden="1"/>
    </xf>
    <xf numFmtId="41" fontId="9" fillId="33" borderId="1" xfId="60" applyNumberFormat="1" applyFont="1" applyFill="1" applyBorder="1" applyAlignment="1" applyProtection="1">
      <alignment horizontal="center"/>
      <protection locked="0"/>
    </xf>
    <xf numFmtId="0" fontId="11" fillId="32" borderId="12" xfId="0" applyFont="1" applyFill="1" applyBorder="1" applyAlignment="1" applyProtection="1">
      <alignment horizontal="left" vertical="center" wrapText="1"/>
      <protection hidden="1"/>
    </xf>
    <xf numFmtId="14" fontId="5" fillId="32" borderId="12" xfId="60" applyNumberFormat="1" applyFont="1" applyFill="1" applyBorder="1" applyAlignment="1" applyProtection="1">
      <alignment horizontal="left" indent="5"/>
      <protection locked="0"/>
    </xf>
    <xf numFmtId="0" fontId="5" fillId="32" borderId="0" xfId="60" applyFont="1" applyFill="1" applyBorder="1" applyAlignment="1" applyProtection="1">
      <alignment horizontal="justify" vertical="top" wrapText="1"/>
      <protection hidden="1"/>
    </xf>
    <xf numFmtId="171" fontId="3" fillId="32" borderId="0" xfId="60" applyNumberFormat="1" applyFont="1" applyFill="1" applyAlignment="1" applyProtection="1">
      <alignment horizontal="center"/>
      <protection hidden="1"/>
    </xf>
    <xf numFmtId="171" fontId="3" fillId="32" borderId="0" xfId="60" applyNumberFormat="1" applyFont="1" applyFill="1" applyBorder="1" applyAlignment="1" applyProtection="1">
      <alignment horizontal="center"/>
      <protection hidden="1"/>
    </xf>
    <xf numFmtId="14" fontId="3" fillId="32" borderId="0" xfId="60" applyNumberFormat="1" applyFont="1" applyFill="1" applyAlignment="1" applyProtection="1">
      <alignment horizontal="center"/>
      <protection hidden="1"/>
    </xf>
    <xf numFmtId="0" fontId="10" fillId="32" borderId="0" xfId="60" applyFont="1" applyFill="1" applyBorder="1" applyAlignment="1" applyProtection="1">
      <alignment vertical="top" wrapText="1"/>
      <protection hidden="1"/>
    </xf>
    <xf numFmtId="14" fontId="3" fillId="32" borderId="0" xfId="60" applyNumberFormat="1" applyFont="1" applyFill="1" applyBorder="1" applyAlignment="1" applyProtection="1">
      <alignment vertical="center"/>
      <protection hidden="1"/>
    </xf>
    <xf numFmtId="41" fontId="34" fillId="34" borderId="1" xfId="60" applyNumberFormat="1" applyFont="1" applyFill="1" applyBorder="1" applyAlignment="1" applyProtection="1">
      <alignment horizontal="center"/>
      <protection hidden="1"/>
    </xf>
    <xf numFmtId="0" fontId="3" fillId="32" borderId="0" xfId="60" applyFont="1" applyFill="1" applyBorder="1" applyAlignment="1" applyProtection="1">
      <alignment vertical="center" wrapText="1"/>
      <protection hidden="1"/>
    </xf>
    <xf numFmtId="41" fontId="9" fillId="32" borderId="0" xfId="60" applyNumberFormat="1" applyFont="1" applyFill="1" applyBorder="1" applyAlignment="1" applyProtection="1">
      <alignment horizontal="center"/>
      <protection hidden="1"/>
    </xf>
    <xf numFmtId="14" fontId="3" fillId="32" borderId="0" xfId="60" applyNumberFormat="1" applyFont="1" applyFill="1" applyProtection="1">
      <alignment/>
      <protection hidden="1"/>
    </xf>
    <xf numFmtId="171" fontId="3" fillId="32" borderId="0" xfId="60" applyNumberFormat="1" applyFont="1" applyFill="1" applyBorder="1" applyAlignment="1" applyProtection="1">
      <alignment vertical="top" wrapText="1"/>
      <protection hidden="1"/>
    </xf>
    <xf numFmtId="171" fontId="10" fillId="32" borderId="0" xfId="60" applyNumberFormat="1" applyFont="1" applyFill="1" applyBorder="1" applyAlignment="1" applyProtection="1">
      <alignment vertical="top" wrapText="1"/>
      <protection hidden="1"/>
    </xf>
    <xf numFmtId="1" fontId="3" fillId="32" borderId="0" xfId="60" applyNumberFormat="1" applyFont="1" applyFill="1" applyBorder="1" applyAlignment="1" applyProtection="1">
      <alignment vertical="center" wrapText="1"/>
      <protection hidden="1"/>
    </xf>
    <xf numFmtId="41" fontId="36" fillId="34" borderId="1" xfId="60" applyNumberFormat="1" applyFont="1" applyFill="1" applyBorder="1" applyAlignment="1" applyProtection="1">
      <alignment horizontal="center"/>
      <protection hidden="1"/>
    </xf>
    <xf numFmtId="0" fontId="88" fillId="32" borderId="0" xfId="60" applyFont="1" applyFill="1" applyBorder="1" applyProtection="1">
      <alignment/>
      <protection hidden="1"/>
    </xf>
    <xf numFmtId="171" fontId="88" fillId="32" borderId="0" xfId="60" applyNumberFormat="1" applyFont="1" applyFill="1" applyBorder="1" applyProtection="1">
      <alignment/>
      <protection hidden="1"/>
    </xf>
    <xf numFmtId="189" fontId="88" fillId="32" borderId="0" xfId="60" applyNumberFormat="1" applyFont="1" applyFill="1" applyBorder="1" applyProtection="1">
      <alignment/>
      <protection hidden="1"/>
    </xf>
    <xf numFmtId="0" fontId="3" fillId="32" borderId="0" xfId="60" applyFont="1" applyFill="1" applyBorder="1" applyAlignment="1" applyProtection="1">
      <alignment horizontal="right"/>
      <protection hidden="1"/>
    </xf>
    <xf numFmtId="0" fontId="3" fillId="32" borderId="0" xfId="60" applyFont="1" applyFill="1" applyAlignment="1" applyProtection="1">
      <alignment horizontal="right"/>
      <protection hidden="1"/>
    </xf>
    <xf numFmtId="0" fontId="5" fillId="32" borderId="0" xfId="60" applyFont="1" applyFill="1" applyBorder="1" applyAlignment="1" applyProtection="1">
      <alignment horizontal="left" vertical="top" wrapText="1"/>
      <protection hidden="1"/>
    </xf>
    <xf numFmtId="171" fontId="10" fillId="32" borderId="0" xfId="60" applyNumberFormat="1" applyFont="1" applyFill="1" applyBorder="1" applyAlignment="1" applyProtection="1">
      <alignment horizontal="center"/>
      <protection locked="0"/>
    </xf>
    <xf numFmtId="171" fontId="3" fillId="32" borderId="0" xfId="60" applyNumberFormat="1" applyFont="1" applyFill="1" applyBorder="1" applyAlignment="1" applyProtection="1">
      <alignment vertical="center"/>
      <protection hidden="1"/>
    </xf>
    <xf numFmtId="183" fontId="3" fillId="32" borderId="0" xfId="60" applyNumberFormat="1" applyFont="1" applyFill="1" applyBorder="1" applyProtection="1">
      <alignment/>
      <protection hidden="1"/>
    </xf>
    <xf numFmtId="171" fontId="9" fillId="34" borderId="13" xfId="60" applyNumberFormat="1" applyFont="1" applyFill="1" applyBorder="1" applyAlignment="1" applyProtection="1">
      <alignment horizontal="center" vertical="center"/>
      <protection locked="0"/>
    </xf>
    <xf numFmtId="0" fontId="89" fillId="32" borderId="0" xfId="59" applyFont="1" applyFill="1" applyAlignment="1" applyProtection="1">
      <alignment horizontal="center"/>
      <protection locked="0"/>
    </xf>
    <xf numFmtId="190" fontId="9" fillId="34" borderId="1" xfId="60" applyNumberFormat="1" applyFont="1" applyFill="1" applyBorder="1" applyAlignment="1" applyProtection="1">
      <alignment horizontal="center"/>
      <protection hidden="1"/>
    </xf>
    <xf numFmtId="14" fontId="3" fillId="33" borderId="17" xfId="60" applyNumberFormat="1" applyFont="1" applyFill="1" applyBorder="1" applyAlignment="1" applyProtection="1">
      <alignment horizontal="center"/>
      <protection hidden="1"/>
    </xf>
    <xf numFmtId="0" fontId="15" fillId="0" borderId="0" xfId="59" applyFont="1" applyFill="1" applyAlignment="1" applyProtection="1">
      <alignment horizontal="left" wrapText="1"/>
      <protection locked="0"/>
    </xf>
    <xf numFmtId="0" fontId="15" fillId="0" borderId="0" xfId="59" applyFont="1" applyFill="1" applyAlignment="1" applyProtection="1">
      <alignment horizontal="left"/>
      <protection locked="0"/>
    </xf>
    <xf numFmtId="0" fontId="15" fillId="33" borderId="0" xfId="46" applyNumberFormat="1" applyFont="1" applyFill="1" applyBorder="1" applyAlignment="1" applyProtection="1" quotePrefix="1">
      <alignment horizontal="left" vertical="top" wrapText="1" indent="1"/>
      <protection/>
    </xf>
    <xf numFmtId="0" fontId="15" fillId="33" borderId="0" xfId="46" applyNumberFormat="1" applyFont="1" applyFill="1" applyBorder="1" applyAlignment="1" applyProtection="1">
      <alignment horizontal="left" vertical="top" wrapText="1" indent="1"/>
      <protection/>
    </xf>
    <xf numFmtId="0" fontId="16" fillId="33" borderId="0" xfId="46" applyNumberFormat="1" applyFont="1" applyFill="1" applyBorder="1" applyAlignment="1" applyProtection="1">
      <alignment horizontal="left" vertical="top" wrapText="1" indent="1"/>
      <protection/>
    </xf>
    <xf numFmtId="0" fontId="16" fillId="33" borderId="0" xfId="46" applyNumberFormat="1" applyFont="1" applyFill="1" applyBorder="1" applyAlignment="1" applyProtection="1">
      <alignment horizontal="left" vertical="top" wrapText="1" indent="1"/>
      <protection/>
    </xf>
    <xf numFmtId="49" fontId="45" fillId="33" borderId="0" xfId="46" applyNumberFormat="1" applyFont="1" applyFill="1" applyBorder="1" applyAlignment="1" applyProtection="1">
      <alignment horizontal="left" vertical="top" wrapText="1" indent="1"/>
      <protection/>
    </xf>
    <xf numFmtId="49" fontId="17" fillId="33" borderId="0" xfId="46" applyNumberFormat="1" applyFont="1" applyFill="1" applyBorder="1" applyAlignment="1" applyProtection="1">
      <alignment horizontal="left" vertical="top" wrapText="1" indent="1"/>
      <protection/>
    </xf>
    <xf numFmtId="0" fontId="16" fillId="33" borderId="0" xfId="46" applyNumberFormat="1" applyFont="1" applyFill="1" applyBorder="1" applyAlignment="1" applyProtection="1" quotePrefix="1">
      <alignment horizontal="center" vertical="top" wrapText="1"/>
      <protection/>
    </xf>
    <xf numFmtId="0" fontId="14" fillId="34" borderId="0" xfId="46" applyNumberFormat="1" applyFont="1" applyFill="1" applyBorder="1" applyAlignment="1" applyProtection="1" quotePrefix="1">
      <alignment horizontal="center" vertical="center" wrapText="1"/>
      <protection/>
    </xf>
    <xf numFmtId="0" fontId="14" fillId="34" borderId="0" xfId="46" applyNumberFormat="1" applyFont="1" applyFill="1" applyBorder="1" applyAlignment="1" applyProtection="1">
      <alignment horizontal="center" vertical="center" wrapText="1"/>
      <protection/>
    </xf>
    <xf numFmtId="0" fontId="15" fillId="33" borderId="0" xfId="46" applyNumberFormat="1" applyFont="1" applyFill="1" applyBorder="1" applyAlignment="1" applyProtection="1" quotePrefix="1">
      <alignment horizontal="left" vertical="center" wrapText="1" indent="1"/>
      <protection/>
    </xf>
    <xf numFmtId="0" fontId="15" fillId="33" borderId="0" xfId="46" applyNumberFormat="1" applyFont="1" applyFill="1" applyBorder="1" applyAlignment="1" applyProtection="1">
      <alignment horizontal="left" vertical="center" wrapText="1" indent="1"/>
      <protection/>
    </xf>
    <xf numFmtId="0" fontId="15" fillId="33" borderId="0" xfId="46" applyNumberFormat="1" applyFont="1" applyFill="1" applyBorder="1" applyAlignment="1" applyProtection="1" quotePrefix="1">
      <alignment horizontal="left" wrapText="1" indent="1"/>
      <protection/>
    </xf>
    <xf numFmtId="0" fontId="15" fillId="33" borderId="0" xfId="46" applyNumberFormat="1" applyFont="1" applyFill="1" applyBorder="1" applyAlignment="1" applyProtection="1">
      <alignment horizontal="left" wrapText="1" indent="1"/>
      <protection/>
    </xf>
    <xf numFmtId="0" fontId="90" fillId="33" borderId="0" xfId="46" applyNumberFormat="1" applyFont="1" applyFill="1" applyBorder="1" applyAlignment="1" applyProtection="1" quotePrefix="1">
      <alignment horizontal="left" wrapText="1"/>
      <protection/>
    </xf>
    <xf numFmtId="0" fontId="90" fillId="33" borderId="0" xfId="46" applyNumberFormat="1" applyFont="1" applyFill="1" applyBorder="1" applyAlignment="1" applyProtection="1">
      <alignment horizontal="left" wrapText="1"/>
      <protection/>
    </xf>
    <xf numFmtId="0" fontId="91" fillId="33" borderId="0" xfId="46" applyNumberFormat="1" applyFont="1" applyFill="1" applyBorder="1" applyAlignment="1" applyProtection="1">
      <alignment horizontal="center" wrapText="1"/>
      <protection/>
    </xf>
    <xf numFmtId="49" fontId="16" fillId="33" borderId="0" xfId="46" applyNumberFormat="1" applyFont="1" applyFill="1" applyBorder="1" applyAlignment="1" applyProtection="1">
      <alignment horizontal="left" vertical="top" wrapText="1" indent="1"/>
      <protection/>
    </xf>
    <xf numFmtId="49" fontId="15" fillId="33" borderId="0" xfId="46" applyNumberFormat="1" applyFont="1" applyFill="1" applyBorder="1" applyAlignment="1" applyProtection="1">
      <alignment horizontal="left" vertical="top" wrapText="1" indent="1"/>
      <protection/>
    </xf>
    <xf numFmtId="49" fontId="41" fillId="33" borderId="0" xfId="46" applyNumberFormat="1" applyFont="1" applyFill="1" applyBorder="1" applyAlignment="1" applyProtection="1">
      <alignment horizontal="left" vertical="top" wrapText="1" indent="1"/>
      <protection/>
    </xf>
    <xf numFmtId="0" fontId="92" fillId="33" borderId="0" xfId="46" applyNumberFormat="1" applyFont="1" applyFill="1" applyBorder="1" applyAlignment="1" applyProtection="1">
      <alignment horizontal="left" vertical="center" wrapText="1" indent="1"/>
      <protection/>
    </xf>
    <xf numFmtId="0" fontId="93" fillId="33" borderId="0" xfId="46" applyNumberFormat="1" applyFont="1" applyFill="1" applyBorder="1" applyAlignment="1" applyProtection="1" quotePrefix="1">
      <alignment horizontal="left" vertical="center" wrapText="1" indent="1"/>
      <protection/>
    </xf>
    <xf numFmtId="0" fontId="91" fillId="33" borderId="0" xfId="46" applyNumberFormat="1" applyFont="1" applyFill="1" applyBorder="1" applyAlignment="1" applyProtection="1">
      <alignment horizontal="center" wrapText="1"/>
      <protection/>
    </xf>
    <xf numFmtId="0" fontId="32" fillId="32" borderId="0" xfId="60" applyFont="1" applyFill="1" applyAlignment="1" applyProtection="1">
      <alignment horizontal="justify" wrapText="1"/>
      <protection hidden="1"/>
    </xf>
    <xf numFmtId="0" fontId="7" fillId="33" borderId="13" xfId="60" applyFont="1" applyFill="1" applyBorder="1" applyAlignment="1" applyProtection="1">
      <alignment horizontal="left" vertical="center" wrapText="1"/>
      <protection hidden="1"/>
    </xf>
    <xf numFmtId="0" fontId="7" fillId="33" borderId="12" xfId="60" applyFont="1" applyFill="1" applyBorder="1" applyAlignment="1" applyProtection="1">
      <alignment horizontal="left" vertical="center" wrapText="1"/>
      <protection hidden="1"/>
    </xf>
    <xf numFmtId="0" fontId="5" fillId="33" borderId="0" xfId="60" applyFont="1" applyFill="1" applyBorder="1" applyAlignment="1" applyProtection="1">
      <alignment horizontal="center" wrapText="1"/>
      <protection hidden="1"/>
    </xf>
    <xf numFmtId="171" fontId="5" fillId="32" borderId="0" xfId="60" applyNumberFormat="1" applyFont="1" applyFill="1" applyAlignment="1" applyProtection="1">
      <alignment horizontal="left" vertical="top" wrapText="1"/>
      <protection hidden="1"/>
    </xf>
    <xf numFmtId="171" fontId="5" fillId="32" borderId="0" xfId="60" applyNumberFormat="1" applyFont="1" applyFill="1" applyAlignment="1" applyProtection="1">
      <alignment vertical="top" wrapText="1"/>
      <protection hidden="1"/>
    </xf>
    <xf numFmtId="0" fontId="4" fillId="33" borderId="0" xfId="60" applyFont="1" applyFill="1" applyAlignment="1" applyProtection="1" quotePrefix="1">
      <alignment horizontal="center" wrapText="1"/>
      <protection hidden="1"/>
    </xf>
    <xf numFmtId="0" fontId="4" fillId="33" borderId="0" xfId="60" applyFont="1" applyFill="1" applyAlignment="1" applyProtection="1">
      <alignment horizontal="center" wrapText="1"/>
      <protection hidden="1"/>
    </xf>
    <xf numFmtId="0" fontId="3" fillId="33" borderId="13" xfId="60" applyFont="1" applyFill="1" applyBorder="1" applyAlignment="1" applyProtection="1">
      <alignment vertical="center" wrapText="1"/>
      <protection hidden="1"/>
    </xf>
    <xf numFmtId="0" fontId="3" fillId="33" borderId="12" xfId="60" applyFont="1" applyFill="1" applyBorder="1" applyAlignment="1" applyProtection="1">
      <alignment vertical="center" wrapText="1"/>
      <protection hidden="1"/>
    </xf>
    <xf numFmtId="0" fontId="5" fillId="33" borderId="13" xfId="60" applyFont="1" applyFill="1" applyBorder="1" applyAlignment="1" applyProtection="1">
      <alignment horizontal="center" wrapText="1"/>
      <protection hidden="1"/>
    </xf>
    <xf numFmtId="0" fontId="5" fillId="33" borderId="12" xfId="60" applyFont="1" applyFill="1" applyBorder="1" applyAlignment="1" applyProtection="1">
      <alignment horizontal="center" wrapText="1"/>
      <protection hidden="1"/>
    </xf>
    <xf numFmtId="0" fontId="5" fillId="33" borderId="25" xfId="60" applyFont="1" applyFill="1" applyBorder="1" applyAlignment="1" applyProtection="1">
      <alignment horizontal="center" wrapText="1"/>
      <protection hidden="1"/>
    </xf>
    <xf numFmtId="0" fontId="5" fillId="33" borderId="0" xfId="60" applyFont="1" applyFill="1" applyBorder="1" applyAlignment="1" applyProtection="1">
      <alignment horizontal="center" vertical="center" wrapText="1"/>
      <protection hidden="1"/>
    </xf>
    <xf numFmtId="171" fontId="33" fillId="32" borderId="0" xfId="60" applyNumberFormat="1" applyFont="1" applyFill="1" applyAlignment="1" applyProtection="1">
      <alignment wrapText="1"/>
      <protection hidden="1"/>
    </xf>
    <xf numFmtId="0" fontId="5" fillId="33" borderId="13" xfId="60" applyFont="1" applyFill="1" applyBorder="1" applyAlignment="1" applyProtection="1">
      <alignment horizontal="center" vertical="center" wrapText="1"/>
      <protection hidden="1"/>
    </xf>
    <xf numFmtId="0" fontId="5" fillId="33" borderId="12" xfId="60" applyFont="1" applyFill="1" applyBorder="1" applyAlignment="1" applyProtection="1">
      <alignment horizontal="center" vertical="center" wrapText="1"/>
      <protection hidden="1"/>
    </xf>
    <xf numFmtId="0" fontId="5" fillId="33" borderId="25" xfId="60" applyFont="1" applyFill="1" applyBorder="1" applyAlignment="1" applyProtection="1">
      <alignment horizontal="center" vertical="center" wrapText="1"/>
      <protection hidden="1"/>
    </xf>
    <xf numFmtId="0" fontId="3" fillId="32" borderId="0" xfId="60" applyFont="1" applyFill="1" applyBorder="1" applyAlignment="1" applyProtection="1">
      <alignment horizontal="center" vertical="center" wrapText="1" shrinkToFit="1"/>
      <protection hidden="1"/>
    </xf>
    <xf numFmtId="0" fontId="10" fillId="33" borderId="12" xfId="60" applyFont="1" applyFill="1" applyBorder="1" applyAlignment="1" applyProtection="1">
      <alignment horizontal="left" vertical="center" wrapText="1"/>
      <protection hidden="1"/>
    </xf>
    <xf numFmtId="0" fontId="36" fillId="33" borderId="13" xfId="60" applyFont="1" applyFill="1" applyBorder="1" applyAlignment="1" applyProtection="1">
      <alignment vertical="center" wrapText="1"/>
      <protection hidden="1"/>
    </xf>
    <xf numFmtId="0" fontId="36" fillId="33" borderId="12" xfId="60" applyFont="1" applyFill="1" applyBorder="1" applyAlignment="1" applyProtection="1">
      <alignment vertical="center" wrapText="1"/>
      <protection hidden="1"/>
    </xf>
    <xf numFmtId="0" fontId="5" fillId="33" borderId="9" xfId="60" applyFont="1" applyFill="1" applyBorder="1" applyAlignment="1" applyProtection="1">
      <alignment horizontal="center" wrapText="1"/>
      <protection hidden="1"/>
    </xf>
    <xf numFmtId="171" fontId="9" fillId="33" borderId="1" xfId="60" applyNumberFormat="1" applyFont="1" applyFill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2" xfId="0" applyFont="1" applyBorder="1" applyAlignment="1" applyProtection="1">
      <alignment horizontal="left" vertical="center" wrapText="1"/>
      <protection hidden="1"/>
    </xf>
    <xf numFmtId="0" fontId="3" fillId="33" borderId="26" xfId="60" applyFont="1" applyFill="1" applyBorder="1" applyAlignment="1" applyProtection="1">
      <alignment vertical="center" wrapText="1"/>
      <protection hidden="1"/>
    </xf>
    <xf numFmtId="0" fontId="3" fillId="33" borderId="27" xfId="60" applyFont="1" applyFill="1" applyBorder="1" applyAlignment="1" applyProtection="1">
      <alignment vertical="center" wrapText="1"/>
      <protection hidden="1"/>
    </xf>
    <xf numFmtId="0" fontId="3" fillId="33" borderId="28" xfId="60" applyFont="1" applyFill="1" applyBorder="1" applyAlignment="1" applyProtection="1">
      <alignment vertical="center" wrapText="1"/>
      <protection hidden="1"/>
    </xf>
    <xf numFmtId="0" fontId="31" fillId="33" borderId="13" xfId="60" applyFont="1" applyFill="1" applyBorder="1" applyAlignment="1" applyProtection="1">
      <alignment vertical="center" wrapText="1"/>
      <protection hidden="1"/>
    </xf>
    <xf numFmtId="0" fontId="31" fillId="33" borderId="12" xfId="60" applyFont="1" applyFill="1" applyBorder="1" applyAlignment="1" applyProtection="1">
      <alignment vertical="center" wrapText="1"/>
      <protection hidden="1"/>
    </xf>
    <xf numFmtId="0" fontId="25" fillId="32" borderId="0" xfId="60" applyFont="1" applyFill="1" applyAlignment="1" applyProtection="1">
      <alignment horizontal="justify" wrapText="1"/>
      <protection hidden="1"/>
    </xf>
    <xf numFmtId="0" fontId="7" fillId="33" borderId="13" xfId="60" applyFont="1" applyFill="1" applyBorder="1" applyAlignment="1" applyProtection="1">
      <alignment horizontal="left" wrapText="1"/>
      <protection hidden="1"/>
    </xf>
    <xf numFmtId="0" fontId="7" fillId="33" borderId="12" xfId="60" applyFont="1" applyFill="1" applyBorder="1" applyAlignment="1" applyProtection="1">
      <alignment horizontal="left" wrapText="1"/>
      <protection hidden="1"/>
    </xf>
    <xf numFmtId="0" fontId="25" fillId="32" borderId="0" xfId="60" applyFont="1" applyFill="1" applyBorder="1" applyAlignment="1" applyProtection="1">
      <alignment horizontal="left" wrapText="1"/>
      <protection hidden="1"/>
    </xf>
    <xf numFmtId="0" fontId="25" fillId="32" borderId="0" xfId="60" applyFont="1" applyFill="1" applyBorder="1" applyAlignment="1" applyProtection="1">
      <alignment horizontal="justify" wrapText="1"/>
      <protection hidden="1"/>
    </xf>
    <xf numFmtId="171" fontId="26" fillId="32" borderId="0" xfId="60" applyNumberFormat="1" applyFont="1" applyFill="1" applyAlignment="1" applyProtection="1">
      <alignment horizontal="left" vertical="top" wrapText="1"/>
      <protection hidden="1"/>
    </xf>
    <xf numFmtId="171" fontId="26" fillId="32" borderId="0" xfId="60" applyNumberFormat="1" applyFont="1" applyFill="1" applyAlignment="1" applyProtection="1">
      <alignment vertical="top" wrapText="1"/>
      <protection hidden="1"/>
    </xf>
    <xf numFmtId="0" fontId="5" fillId="33" borderId="1" xfId="60" applyFont="1" applyFill="1" applyBorder="1" applyAlignment="1" applyProtection="1">
      <alignment horizontal="center" wrapText="1"/>
      <protection hidden="1"/>
    </xf>
    <xf numFmtId="171" fontId="26" fillId="32" borderId="0" xfId="60" applyNumberFormat="1" applyFont="1" applyFill="1" applyAlignment="1" applyProtection="1">
      <alignment wrapText="1"/>
      <protection hidden="1"/>
    </xf>
    <xf numFmtId="0" fontId="3" fillId="32" borderId="0" xfId="60" applyFont="1" applyFill="1" applyBorder="1" applyAlignment="1" applyProtection="1">
      <alignment horizontal="center"/>
      <protection hidden="1"/>
    </xf>
    <xf numFmtId="14" fontId="2" fillId="32" borderId="0" xfId="0" applyNumberFormat="1" applyFont="1" applyFill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0" fillId="33" borderId="13" xfId="60" applyFont="1" applyFill="1" applyBorder="1" applyAlignment="1" applyProtection="1">
      <alignment horizontal="right" vertical="center" wrapText="1" indent="6"/>
      <protection hidden="1"/>
    </xf>
    <xf numFmtId="0" fontId="10" fillId="33" borderId="25" xfId="60" applyFont="1" applyFill="1" applyBorder="1" applyAlignment="1" applyProtection="1">
      <alignment horizontal="right" vertical="center" wrapText="1" indent="6"/>
      <protection hidden="1"/>
    </xf>
    <xf numFmtId="0" fontId="3" fillId="0" borderId="14" xfId="60" applyFont="1" applyFill="1" applyBorder="1" applyAlignment="1" applyProtection="1">
      <alignment horizontal="center" vertical="center" wrapText="1"/>
      <protection hidden="1"/>
    </xf>
    <xf numFmtId="0" fontId="3" fillId="0" borderId="29" xfId="6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/>
    </xf>
    <xf numFmtId="171" fontId="30" fillId="32" borderId="0" xfId="0" applyNumberFormat="1" applyFont="1" applyFill="1" applyBorder="1" applyAlignment="1" applyProtection="1">
      <alignment wrapText="1" shrinkToFit="1"/>
      <protection locked="0"/>
    </xf>
    <xf numFmtId="14" fontId="2" fillId="32" borderId="0" xfId="0" applyNumberFormat="1" applyFont="1" applyFill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307600000004" xfId="59"/>
    <cellStyle name="Обычный_Rab_god" xfId="60"/>
    <cellStyle name="Followed Hyperlink" xfId="61"/>
    <cellStyle name="Плохой" xfId="62"/>
    <cellStyle name="Подпись" xfId="63"/>
    <cellStyle name="Подстрочный" xfId="64"/>
    <cellStyle name="ПоляЗаполнения" xfId="65"/>
    <cellStyle name="Пояснение" xfId="66"/>
    <cellStyle name="Приложение" xfId="67"/>
    <cellStyle name="Примечание" xfId="68"/>
    <cellStyle name="Percent" xfId="69"/>
    <cellStyle name="Связанная ячейка" xfId="70"/>
    <cellStyle name="Табличный" xfId="71"/>
    <cellStyle name="Текст предупреждения" xfId="72"/>
    <cellStyle name="ТекстСноски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2</xdr:row>
      <xdr:rowOff>190500</xdr:rowOff>
    </xdr:from>
    <xdr:to>
      <xdr:col>12</xdr:col>
      <xdr:colOff>285750</xdr:colOff>
      <xdr:row>4</xdr:row>
      <xdr:rowOff>57150</xdr:rowOff>
    </xdr:to>
    <xdr:sp>
      <xdr:nvSpPr>
        <xdr:cNvPr id="1" name="Rectangle 130"/>
        <xdr:cNvSpPr>
          <a:spLocks/>
        </xdr:cNvSpPr>
      </xdr:nvSpPr>
      <xdr:spPr>
        <a:xfrm>
          <a:off x="5972175" y="419100"/>
          <a:ext cx="4552950" cy="8001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Обратите внимание!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Денежная компенсация за полный трудовой отпуск выплачивается, если ко дню увольнения работник проработал весь рабочий год (12 месяцев минус суммарная продолжительность трудового отпуска, на которую работник имеет право) (ч. 2 ст. 179 ТК).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</xdr:row>
      <xdr:rowOff>152400</xdr:rowOff>
    </xdr:from>
    <xdr:to>
      <xdr:col>10</xdr:col>
      <xdr:colOff>504825</xdr:colOff>
      <xdr:row>8</xdr:row>
      <xdr:rowOff>0</xdr:rowOff>
    </xdr:to>
    <xdr:sp>
      <xdr:nvSpPr>
        <xdr:cNvPr id="1" name="Line 59"/>
        <xdr:cNvSpPr>
          <a:spLocks/>
        </xdr:cNvSpPr>
      </xdr:nvSpPr>
      <xdr:spPr>
        <a:xfrm flipH="1">
          <a:off x="7172325" y="1095375"/>
          <a:ext cx="0" cy="771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257175</xdr:colOff>
      <xdr:row>0</xdr:row>
      <xdr:rowOff>123825</xdr:rowOff>
    </xdr:from>
    <xdr:to>
      <xdr:col>21</xdr:col>
      <xdr:colOff>161925</xdr:colOff>
      <xdr:row>10</xdr:row>
      <xdr:rowOff>19050</xdr:rowOff>
    </xdr:to>
    <xdr:sp>
      <xdr:nvSpPr>
        <xdr:cNvPr id="2" name="Rectangle 130"/>
        <xdr:cNvSpPr>
          <a:spLocks/>
        </xdr:cNvSpPr>
      </xdr:nvSpPr>
      <xdr:spPr>
        <a:xfrm>
          <a:off x="7429500" y="123825"/>
          <a:ext cx="4781550" cy="210502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Обратите внимание!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Денежная компенсация за полный трудовой отпуск выплачивается, если ко дню увольнения работник проработал весь рабочий год (12 месяцев минус суммарная продолжительность трудового отпуска, на которую работник имеет право) (ч. 2 ст. 179 ТК). 
</a:t>
          </a:r>
          <a:r>
            <a:rPr lang="en-US" cap="none" sz="1000" b="0" i="0" u="none" baseline="0">
              <a:solidFill>
                <a:srgbClr val="000000"/>
              </a:solidFill>
            </a:rPr>
            <a:t>В данном расчете указанная норма не предусмотрена.
</a:t>
          </a:r>
          <a:r>
            <a:rPr lang="en-US" cap="none" sz="1000" b="0" i="0" u="none" baseline="0">
              <a:solidFill>
                <a:srgbClr val="000000"/>
              </a:solidFill>
            </a:rPr>
            <a:t>Чтобы узнать, на отпуск какой продолжительности работник имеет право за рабочий год в случае, когда продолжительность трудового отпуска в течение года изменялась, воспользуйтесь калькулятором "Расчет продолжительности трудового отпуска пропорционально отработанному времени" (Расчет 2).
</a:t>
          </a:r>
          <a:r>
            <a:rPr lang="en-US" cap="none" sz="1000" b="0" i="0" u="none" baseline="0">
              <a:solidFill>
                <a:srgbClr val="000000"/>
              </a:solidFill>
            </a:rPr>
            <a:t>Полученный результат можно внести в Расчет 1 данного калькулятора, чтобы проверить, положена ли работнику компенсация при увольнении за полный трудовой отпуск.</a:t>
          </a:r>
        </a:p>
      </xdr:txBody>
    </xdr:sp>
    <xdr:clientData/>
  </xdr:twoCellAnchor>
  <xdr:twoCellAnchor editAs="absolute">
    <xdr:from>
      <xdr:col>4</xdr:col>
      <xdr:colOff>323850</xdr:colOff>
      <xdr:row>20</xdr:row>
      <xdr:rowOff>76200</xdr:rowOff>
    </xdr:from>
    <xdr:to>
      <xdr:col>16</xdr:col>
      <xdr:colOff>466725</xdr:colOff>
      <xdr:row>30</xdr:row>
      <xdr:rowOff>19050</xdr:rowOff>
    </xdr:to>
    <xdr:sp>
      <xdr:nvSpPr>
        <xdr:cNvPr id="3" name="Rectangle 87"/>
        <xdr:cNvSpPr>
          <a:spLocks/>
        </xdr:cNvSpPr>
      </xdr:nvSpPr>
      <xdr:spPr>
        <a:xfrm>
          <a:off x="5638800" y="6067425"/>
          <a:ext cx="3829050" cy="16764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Обратите внимание!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отпуск без сохранения заработной платы </a:t>
          </a:r>
          <a:r>
            <a:rPr lang="en-US" cap="none" sz="1000" b="1" i="0" u="none" baseline="0">
              <a:solidFill>
                <a:srgbClr val="000000"/>
              </a:solidFill>
            </a:rPr>
            <a:t>переходит на следующий календарный год</a:t>
          </a:r>
          <a:r>
            <a:rPr lang="en-US" cap="none" sz="1000" b="0" i="0" u="none" baseline="0">
              <a:solidFill>
                <a:srgbClr val="000000"/>
              </a:solidFill>
            </a:rPr>
            <a:t>, то необходимо </a:t>
          </a:r>
          <a:r>
            <a:rPr lang="en-US" cap="none" sz="1000" b="1" i="0" u="none" baseline="0">
              <a:solidFill>
                <a:srgbClr val="000000"/>
              </a:solidFill>
            </a:rPr>
            <a:t>внести два периода.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Пример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Отпуск с 20.12.2018 по 15.03.2019.
</a:t>
          </a:r>
          <a:r>
            <a:rPr lang="en-US" cap="none" sz="1000" b="0" i="0" u="none" baseline="0">
              <a:solidFill>
                <a:srgbClr val="000000"/>
              </a:solidFill>
            </a:rPr>
            <a:t>Внести необходимо два периода:
</a:t>
          </a:r>
          <a:r>
            <a:rPr lang="en-US" cap="none" sz="1000" b="0" i="0" u="none" baseline="0">
              <a:solidFill>
                <a:srgbClr val="000000"/>
              </a:solidFill>
            </a:rPr>
            <a:t>с 20.12.2018 по 31.12.2018;
</a:t>
          </a:r>
          <a:r>
            <a:rPr lang="en-US" cap="none" sz="1000" b="0" i="0" u="none" baseline="0">
              <a:solidFill>
                <a:srgbClr val="000000"/>
              </a:solidFill>
            </a:rPr>
            <a:t>с 01.01.2019 по 15.03.2019.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B2:L34"/>
  <sheetViews>
    <sheetView zoomScale="142" zoomScaleNormal="142" zoomScalePageLayoutView="0" workbookViewId="0" topLeftCell="A30">
      <selection activeCell="B31" sqref="B31:K31"/>
    </sheetView>
  </sheetViews>
  <sheetFormatPr defaultColWidth="8.00390625" defaultRowHeight="12.75"/>
  <cols>
    <col min="1" max="1" width="1.00390625" style="39" customWidth="1"/>
    <col min="2" max="10" width="9.25390625" style="39" customWidth="1"/>
    <col min="11" max="11" width="13.00390625" style="39" customWidth="1"/>
    <col min="12" max="12" width="1.12109375" style="39" customWidth="1"/>
    <col min="13" max="16384" width="8.00390625" style="39" customWidth="1"/>
  </cols>
  <sheetData>
    <row r="1" ht="6" customHeight="1"/>
    <row r="2" spans="2:11" ht="18.75" customHeight="1">
      <c r="B2" s="162" t="s">
        <v>78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2:11" ht="18.75" customHeight="1"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2:11" ht="18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2:11" ht="44.25" customHeight="1">
      <c r="B5" s="166" t="s">
        <v>0</v>
      </c>
      <c r="C5" s="167"/>
      <c r="D5" s="167"/>
      <c r="E5" s="167"/>
      <c r="F5" s="167"/>
      <c r="G5" s="167"/>
      <c r="H5" s="167"/>
      <c r="I5" s="167"/>
      <c r="J5" s="167"/>
      <c r="K5" s="167"/>
    </row>
    <row r="6" spans="2:11" ht="78.75" customHeight="1">
      <c r="B6" s="167" t="s">
        <v>79</v>
      </c>
      <c r="C6" s="167"/>
      <c r="D6" s="167"/>
      <c r="E6" s="167"/>
      <c r="F6" s="167"/>
      <c r="G6" s="167"/>
      <c r="H6" s="167"/>
      <c r="I6" s="167"/>
      <c r="J6" s="167"/>
      <c r="K6" s="167"/>
    </row>
    <row r="7" spans="2:11" ht="16.5" customHeight="1">
      <c r="B7" s="170" t="s">
        <v>80</v>
      </c>
      <c r="C7" s="170"/>
      <c r="D7" s="170"/>
      <c r="E7" s="170"/>
      <c r="F7" s="170"/>
      <c r="G7" s="170"/>
      <c r="H7" s="170"/>
      <c r="I7" s="170"/>
      <c r="J7" s="170"/>
      <c r="K7" s="170"/>
    </row>
    <row r="8" spans="2:11" ht="82.5" customHeight="1">
      <c r="B8" s="168" t="s">
        <v>94</v>
      </c>
      <c r="C8" s="169"/>
      <c r="D8" s="169"/>
      <c r="E8" s="169"/>
      <c r="F8" s="169"/>
      <c r="G8" s="169"/>
      <c r="H8" s="169"/>
      <c r="I8" s="169"/>
      <c r="J8" s="169"/>
      <c r="K8" s="169"/>
    </row>
    <row r="9" spans="2:11" ht="36.75" customHeight="1">
      <c r="B9" s="164" t="s">
        <v>81</v>
      </c>
      <c r="C9" s="165"/>
      <c r="D9" s="165"/>
      <c r="E9" s="165"/>
      <c r="F9" s="165"/>
      <c r="G9" s="165"/>
      <c r="H9" s="165"/>
      <c r="I9" s="165"/>
      <c r="J9" s="165"/>
      <c r="K9" s="165"/>
    </row>
    <row r="10" spans="2:11" ht="83.25" customHeight="1">
      <c r="B10" s="165" t="s">
        <v>86</v>
      </c>
      <c r="C10" s="165"/>
      <c r="D10" s="165"/>
      <c r="E10" s="165"/>
      <c r="F10" s="165"/>
      <c r="G10" s="165"/>
      <c r="H10" s="165"/>
      <c r="I10" s="165"/>
      <c r="J10" s="165"/>
      <c r="K10" s="165"/>
    </row>
    <row r="11" spans="2:11" ht="66" customHeight="1">
      <c r="B11" s="155" t="s">
        <v>82</v>
      </c>
      <c r="C11" s="156"/>
      <c r="D11" s="156"/>
      <c r="E11" s="156"/>
      <c r="F11" s="156"/>
      <c r="G11" s="156"/>
      <c r="H11" s="156"/>
      <c r="I11" s="156"/>
      <c r="J11" s="156"/>
      <c r="K11" s="156"/>
    </row>
    <row r="12" spans="2:11" ht="176.25" customHeight="1">
      <c r="B12" s="171" t="s">
        <v>95</v>
      </c>
      <c r="C12" s="172"/>
      <c r="D12" s="172"/>
      <c r="E12" s="172"/>
      <c r="F12" s="172"/>
      <c r="G12" s="172"/>
      <c r="H12" s="172"/>
      <c r="I12" s="172"/>
      <c r="J12" s="172"/>
      <c r="K12" s="172"/>
    </row>
    <row r="13" spans="2:11" ht="59.25" customHeight="1">
      <c r="B13" s="157" t="s">
        <v>96</v>
      </c>
      <c r="C13" s="156"/>
      <c r="D13" s="156"/>
      <c r="E13" s="156"/>
      <c r="F13" s="156"/>
      <c r="G13" s="156"/>
      <c r="H13" s="156"/>
      <c r="I13" s="156"/>
      <c r="J13" s="156"/>
      <c r="K13" s="156"/>
    </row>
    <row r="14" spans="2:11" ht="57.75" customHeight="1">
      <c r="B14" s="173" t="s">
        <v>100</v>
      </c>
      <c r="C14" s="160"/>
      <c r="D14" s="160"/>
      <c r="E14" s="160"/>
      <c r="F14" s="160"/>
      <c r="G14" s="160"/>
      <c r="H14" s="160"/>
      <c r="I14" s="160"/>
      <c r="J14" s="160"/>
      <c r="K14" s="160"/>
    </row>
    <row r="15" spans="2:11" ht="138.75" customHeight="1">
      <c r="B15" s="158" t="s">
        <v>101</v>
      </c>
      <c r="C15" s="156"/>
      <c r="D15" s="156"/>
      <c r="E15" s="156"/>
      <c r="F15" s="156"/>
      <c r="G15" s="156"/>
      <c r="H15" s="156"/>
      <c r="I15" s="156"/>
      <c r="J15" s="156"/>
      <c r="K15" s="156"/>
    </row>
    <row r="16" spans="2:11" ht="36.75" customHeight="1">
      <c r="B16" s="158" t="s">
        <v>83</v>
      </c>
      <c r="C16" s="156"/>
      <c r="D16" s="156"/>
      <c r="E16" s="156"/>
      <c r="F16" s="156"/>
      <c r="G16" s="156"/>
      <c r="H16" s="156"/>
      <c r="I16" s="156"/>
      <c r="J16" s="156"/>
      <c r="K16" s="156"/>
    </row>
    <row r="17" spans="2:11" ht="56.25" customHeight="1">
      <c r="B17" s="155" t="s">
        <v>84</v>
      </c>
      <c r="C17" s="156"/>
      <c r="D17" s="156"/>
      <c r="E17" s="156"/>
      <c r="F17" s="156"/>
      <c r="G17" s="156"/>
      <c r="H17" s="156"/>
      <c r="I17" s="156"/>
      <c r="J17" s="156"/>
      <c r="K17" s="156"/>
    </row>
    <row r="18" spans="2:11" ht="120" customHeight="1">
      <c r="B18" s="174" t="s">
        <v>102</v>
      </c>
      <c r="C18" s="175"/>
      <c r="D18" s="175"/>
      <c r="E18" s="175"/>
      <c r="F18" s="175"/>
      <c r="G18" s="175"/>
      <c r="H18" s="175"/>
      <c r="I18" s="175"/>
      <c r="J18" s="175"/>
      <c r="K18" s="175"/>
    </row>
    <row r="19" spans="2:11" s="150" customFormat="1" ht="33.75" customHeight="1">
      <c r="B19" s="176" t="s">
        <v>85</v>
      </c>
      <c r="C19" s="176"/>
      <c r="D19" s="176"/>
      <c r="E19" s="176"/>
      <c r="F19" s="176"/>
      <c r="G19" s="176"/>
      <c r="H19" s="176"/>
      <c r="I19" s="176"/>
      <c r="J19" s="176"/>
      <c r="K19" s="176"/>
    </row>
    <row r="20" spans="2:11" ht="78.75" customHeight="1">
      <c r="B20" s="168" t="s">
        <v>103</v>
      </c>
      <c r="C20" s="169"/>
      <c r="D20" s="169"/>
      <c r="E20" s="169"/>
      <c r="F20" s="169"/>
      <c r="G20" s="169"/>
      <c r="H20" s="169"/>
      <c r="I20" s="169"/>
      <c r="J20" s="169"/>
      <c r="K20" s="169"/>
    </row>
    <row r="21" spans="2:11" ht="34.5" customHeight="1">
      <c r="B21" s="164" t="s">
        <v>81</v>
      </c>
      <c r="C21" s="165"/>
      <c r="D21" s="165"/>
      <c r="E21" s="165"/>
      <c r="F21" s="165"/>
      <c r="G21" s="165"/>
      <c r="H21" s="165"/>
      <c r="I21" s="165"/>
      <c r="J21" s="165"/>
      <c r="K21" s="165"/>
    </row>
    <row r="22" spans="2:11" ht="24.75" customHeight="1">
      <c r="B22" s="165" t="s">
        <v>97</v>
      </c>
      <c r="C22" s="165"/>
      <c r="D22" s="165"/>
      <c r="E22" s="165"/>
      <c r="F22" s="165"/>
      <c r="G22" s="165"/>
      <c r="H22" s="165"/>
      <c r="I22" s="165"/>
      <c r="J22" s="165"/>
      <c r="K22" s="165"/>
    </row>
    <row r="23" spans="2:11" ht="39.75" customHeight="1">
      <c r="B23" s="165" t="s">
        <v>106</v>
      </c>
      <c r="C23" s="165"/>
      <c r="D23" s="165"/>
      <c r="E23" s="165"/>
      <c r="F23" s="165"/>
      <c r="G23" s="165"/>
      <c r="H23" s="165"/>
      <c r="I23" s="165"/>
      <c r="J23" s="165"/>
      <c r="K23" s="165"/>
    </row>
    <row r="24" spans="2:11" ht="53.25" customHeight="1">
      <c r="B24" s="155" t="s">
        <v>87</v>
      </c>
      <c r="C24" s="156"/>
      <c r="D24" s="156"/>
      <c r="E24" s="156"/>
      <c r="F24" s="156"/>
      <c r="G24" s="156"/>
      <c r="H24" s="156"/>
      <c r="I24" s="156"/>
      <c r="J24" s="156"/>
      <c r="K24" s="156"/>
    </row>
    <row r="25" spans="2:11" ht="167.25" customHeight="1">
      <c r="B25" s="171" t="s">
        <v>98</v>
      </c>
      <c r="C25" s="172"/>
      <c r="D25" s="172"/>
      <c r="E25" s="172"/>
      <c r="F25" s="172"/>
      <c r="G25" s="172"/>
      <c r="H25" s="172"/>
      <c r="I25" s="172"/>
      <c r="J25" s="172"/>
      <c r="K25" s="172"/>
    </row>
    <row r="26" spans="2:11" ht="55.5" customHeight="1">
      <c r="B26" s="157" t="s">
        <v>99</v>
      </c>
      <c r="C26" s="156"/>
      <c r="D26" s="156"/>
      <c r="E26" s="156"/>
      <c r="F26" s="156"/>
      <c r="G26" s="156"/>
      <c r="H26" s="156"/>
      <c r="I26" s="156"/>
      <c r="J26" s="156"/>
      <c r="K26" s="156"/>
    </row>
    <row r="27" spans="2:11" ht="54.75" customHeight="1">
      <c r="B27" s="159" t="s">
        <v>88</v>
      </c>
      <c r="C27" s="160"/>
      <c r="D27" s="160"/>
      <c r="E27" s="160"/>
      <c r="F27" s="160"/>
      <c r="G27" s="160"/>
      <c r="H27" s="160"/>
      <c r="I27" s="160"/>
      <c r="J27" s="160"/>
      <c r="K27" s="160"/>
    </row>
    <row r="28" spans="2:11" ht="119.25" customHeight="1">
      <c r="B28" s="158" t="s">
        <v>89</v>
      </c>
      <c r="C28" s="156"/>
      <c r="D28" s="156"/>
      <c r="E28" s="156"/>
      <c r="F28" s="156"/>
      <c r="G28" s="156"/>
      <c r="H28" s="156"/>
      <c r="I28" s="156"/>
      <c r="J28" s="156"/>
      <c r="K28" s="156"/>
    </row>
    <row r="29" spans="2:11" ht="51" customHeight="1">
      <c r="B29" s="157" t="s">
        <v>104</v>
      </c>
      <c r="C29" s="156"/>
      <c r="D29" s="156"/>
      <c r="E29" s="156"/>
      <c r="F29" s="156"/>
      <c r="G29" s="156"/>
      <c r="H29" s="156"/>
      <c r="I29" s="156"/>
      <c r="J29" s="156"/>
      <c r="K29" s="156"/>
    </row>
    <row r="30" spans="2:11" ht="41.25" customHeight="1">
      <c r="B30" s="155" t="s">
        <v>90</v>
      </c>
      <c r="C30" s="156"/>
      <c r="D30" s="156"/>
      <c r="E30" s="156"/>
      <c r="F30" s="156"/>
      <c r="G30" s="156"/>
      <c r="H30" s="156"/>
      <c r="I30" s="156"/>
      <c r="J30" s="156"/>
      <c r="K30" s="156"/>
    </row>
    <row r="31" spans="2:11" ht="19.5" customHeight="1">
      <c r="B31" s="161" t="s">
        <v>91</v>
      </c>
      <c r="C31" s="161"/>
      <c r="D31" s="161"/>
      <c r="E31" s="161"/>
      <c r="F31" s="161"/>
      <c r="G31" s="161"/>
      <c r="H31" s="161"/>
      <c r="I31" s="161"/>
      <c r="J31" s="161"/>
      <c r="K31" s="161"/>
    </row>
    <row r="32" spans="2:12" ht="33.75" customHeight="1">
      <c r="B32" s="156" t="s">
        <v>105</v>
      </c>
      <c r="C32" s="156"/>
      <c r="D32" s="156"/>
      <c r="E32" s="156"/>
      <c r="F32" s="156"/>
      <c r="G32" s="156"/>
      <c r="H32" s="156"/>
      <c r="I32" s="156"/>
      <c r="J32" s="156"/>
      <c r="K32" s="156"/>
      <c r="L32" s="40"/>
    </row>
    <row r="33" spans="2:11" ht="255" customHeight="1">
      <c r="B33" s="153" t="s">
        <v>107</v>
      </c>
      <c r="C33" s="154"/>
      <c r="D33" s="154"/>
      <c r="E33" s="154"/>
      <c r="F33" s="154"/>
      <c r="G33" s="154"/>
      <c r="H33" s="154"/>
      <c r="I33" s="154"/>
      <c r="J33" s="154"/>
      <c r="K33" s="154"/>
    </row>
    <row r="34" spans="2:11" ht="249.75" customHeight="1">
      <c r="B34" s="153" t="s">
        <v>92</v>
      </c>
      <c r="C34" s="154"/>
      <c r="D34" s="154"/>
      <c r="E34" s="154"/>
      <c r="F34" s="154"/>
      <c r="G34" s="154"/>
      <c r="H34" s="154"/>
      <c r="I34" s="154"/>
      <c r="J34" s="154"/>
      <c r="K34" s="154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B25:K25"/>
    <mergeCell ref="B22:K22"/>
    <mergeCell ref="B19:K19"/>
    <mergeCell ref="B23:K23"/>
    <mergeCell ref="B17:K17"/>
    <mergeCell ref="B20:K20"/>
    <mergeCell ref="B16:K16"/>
    <mergeCell ref="B14:K14"/>
    <mergeCell ref="B21:K21"/>
    <mergeCell ref="B24:K24"/>
    <mergeCell ref="B18:K18"/>
    <mergeCell ref="B15:K15"/>
    <mergeCell ref="B2:K4"/>
    <mergeCell ref="B9:K9"/>
    <mergeCell ref="B10:K10"/>
    <mergeCell ref="B11:K11"/>
    <mergeCell ref="B5:K5"/>
    <mergeCell ref="B13:K13"/>
    <mergeCell ref="B8:K8"/>
    <mergeCell ref="B6:K6"/>
    <mergeCell ref="B7:K7"/>
    <mergeCell ref="B12:K12"/>
    <mergeCell ref="B34:K34"/>
    <mergeCell ref="B30:K30"/>
    <mergeCell ref="B33:K33"/>
    <mergeCell ref="B26:K26"/>
    <mergeCell ref="B29:K29"/>
    <mergeCell ref="B28:K28"/>
    <mergeCell ref="B27:K27"/>
    <mergeCell ref="B32:K32"/>
    <mergeCell ref="B31:K31"/>
  </mergeCells>
  <printOptions/>
  <pageMargins left="0.2" right="0.2" top="0.98" bottom="0.98" header="0.51" footer="0.5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6"/>
    <pageSetUpPr fitToPage="1"/>
  </sheetPr>
  <dimension ref="A1:AB84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25390625" style="5" customWidth="1"/>
    <col min="2" max="2" width="20.375" style="5" customWidth="1"/>
    <col min="3" max="3" width="27.75390625" style="5" customWidth="1"/>
    <col min="4" max="4" width="24.875" style="2" customWidth="1"/>
    <col min="5" max="5" width="5.375" style="2" customWidth="1"/>
    <col min="6" max="6" width="13.25390625" style="2" hidden="1" customWidth="1"/>
    <col min="7" max="7" width="10.75390625" style="2" hidden="1" customWidth="1"/>
    <col min="8" max="12" width="10.75390625" style="2" customWidth="1"/>
    <col min="13" max="13" width="6.875" style="2" customWidth="1"/>
    <col min="14" max="16" width="8.00390625" style="2" customWidth="1"/>
    <col min="17" max="27" width="8.00390625" style="107" customWidth="1"/>
    <col min="28" max="16384" width="8.00390625" style="5" customWidth="1"/>
  </cols>
  <sheetData>
    <row r="1" ht="9" customHeight="1">
      <c r="A1" s="7"/>
    </row>
    <row r="2" spans="1:28" ht="9" customHeight="1">
      <c r="A2" s="7"/>
      <c r="F2" s="2">
        <v>365</v>
      </c>
      <c r="G2" s="2" t="s">
        <v>1</v>
      </c>
      <c r="J2" s="6"/>
      <c r="K2" s="6"/>
      <c r="L2" s="6"/>
      <c r="M2" s="6"/>
      <c r="N2" s="6"/>
      <c r="O2" s="6"/>
      <c r="P2" s="6"/>
      <c r="Q2" s="108"/>
      <c r="R2" s="108"/>
      <c r="AB2" s="2"/>
    </row>
    <row r="3" spans="2:28" ht="60.75" customHeight="1">
      <c r="B3" s="183" t="s">
        <v>77</v>
      </c>
      <c r="C3" s="184"/>
      <c r="D3" s="184"/>
      <c r="E3" s="46"/>
      <c r="F3" s="2">
        <v>366</v>
      </c>
      <c r="G3" s="2" t="s">
        <v>2</v>
      </c>
      <c r="J3" s="6"/>
      <c r="K3" s="6"/>
      <c r="L3" s="6"/>
      <c r="M3" s="6"/>
      <c r="N3" s="6"/>
      <c r="O3" s="6"/>
      <c r="P3" s="6"/>
      <c r="Q3" s="108"/>
      <c r="R3" s="108"/>
      <c r="AB3" s="2"/>
    </row>
    <row r="4" spans="2:28" ht="12.75">
      <c r="B4" s="8"/>
      <c r="C4" s="8"/>
      <c r="D4" s="9"/>
      <c r="J4" s="6"/>
      <c r="K4" s="6"/>
      <c r="L4" s="6"/>
      <c r="M4" s="6"/>
      <c r="N4" s="6"/>
      <c r="O4" s="6"/>
      <c r="P4" s="6"/>
      <c r="Q4" s="108"/>
      <c r="R4" s="108"/>
      <c r="AB4" s="2"/>
    </row>
    <row r="5" spans="2:28" ht="15" customHeight="1">
      <c r="B5" s="10" t="s">
        <v>3</v>
      </c>
      <c r="C5" s="11"/>
      <c r="D5" s="12"/>
      <c r="E5" s="47"/>
      <c r="F5" s="6"/>
      <c r="J5" s="6"/>
      <c r="K5" s="6"/>
      <c r="L5" s="6"/>
      <c r="M5" s="6"/>
      <c r="N5" s="6"/>
      <c r="O5" s="6"/>
      <c r="P5" s="6"/>
      <c r="Q5" s="108"/>
      <c r="R5" s="108"/>
      <c r="AB5" s="2"/>
    </row>
    <row r="6" spans="2:28" ht="15" customHeight="1">
      <c r="B6" s="10" t="s">
        <v>4</v>
      </c>
      <c r="C6" s="13"/>
      <c r="D6" s="12"/>
      <c r="E6" s="47"/>
      <c r="F6" s="143"/>
      <c r="G6" s="144"/>
      <c r="J6" s="6"/>
      <c r="K6" s="6"/>
      <c r="L6" s="6"/>
      <c r="M6" s="177"/>
      <c r="N6" s="177"/>
      <c r="O6" s="177"/>
      <c r="P6" s="177"/>
      <c r="Q6" s="177"/>
      <c r="R6" s="177"/>
      <c r="AB6" s="2"/>
    </row>
    <row r="7" spans="2:28" ht="15" customHeight="1">
      <c r="B7" s="10" t="s">
        <v>5</v>
      </c>
      <c r="C7" s="13"/>
      <c r="D7" s="12"/>
      <c r="E7" s="47"/>
      <c r="F7" s="143"/>
      <c r="G7" s="144"/>
      <c r="J7" s="6"/>
      <c r="P7" s="6"/>
      <c r="Q7" s="108"/>
      <c r="R7" s="108"/>
      <c r="AB7" s="2"/>
    </row>
    <row r="8" spans="2:28" ht="15" customHeight="1">
      <c r="B8" s="10" t="s">
        <v>6</v>
      </c>
      <c r="C8" s="14"/>
      <c r="D8" s="12"/>
      <c r="E8" s="47"/>
      <c r="F8" s="6"/>
      <c r="J8" s="6"/>
      <c r="Q8" s="108"/>
      <c r="R8" s="108"/>
      <c r="AB8" s="2"/>
    </row>
    <row r="9" spans="2:10" ht="14.25">
      <c r="B9" s="8"/>
      <c r="C9" s="8"/>
      <c r="D9" s="9"/>
      <c r="F9" s="145"/>
      <c r="G9" s="126"/>
      <c r="H9" s="126"/>
      <c r="I9" s="126"/>
      <c r="J9" s="126"/>
    </row>
    <row r="10" spans="2:15" ht="15" thickBot="1">
      <c r="B10" s="8"/>
      <c r="C10" s="8"/>
      <c r="D10" s="9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2:15" ht="27.75" customHeight="1" thickBot="1">
      <c r="B11" s="178" t="s">
        <v>59</v>
      </c>
      <c r="C11" s="179"/>
      <c r="D11" s="15"/>
      <c r="G11" s="126"/>
      <c r="H11" s="48">
        <v>365</v>
      </c>
      <c r="I11" s="126"/>
      <c r="J11" s="126"/>
      <c r="K11" s="126"/>
      <c r="L11" s="126"/>
      <c r="N11" s="126"/>
      <c r="O11" s="126"/>
    </row>
    <row r="12" ht="4.5" customHeight="1"/>
    <row r="13" spans="1:16" ht="13.5" customHeight="1">
      <c r="A13" s="1"/>
      <c r="B13" s="180" t="s">
        <v>8</v>
      </c>
      <c r="C13" s="180"/>
      <c r="D13" s="180"/>
      <c r="E13" s="49"/>
      <c r="F13" s="102"/>
      <c r="G13" s="102"/>
      <c r="H13" s="127"/>
      <c r="I13" s="127"/>
      <c r="J13" s="181"/>
      <c r="K13" s="182"/>
      <c r="L13" s="182"/>
      <c r="M13" s="182"/>
      <c r="N13" s="182"/>
      <c r="O13" s="182"/>
      <c r="P13" s="182"/>
    </row>
    <row r="14" spans="1:16" ht="55.5" customHeight="1">
      <c r="A14" s="1"/>
      <c r="B14" s="116" t="s">
        <v>9</v>
      </c>
      <c r="C14" s="18" t="s">
        <v>10</v>
      </c>
      <c r="D14" s="18" t="s">
        <v>11</v>
      </c>
      <c r="E14" s="50"/>
      <c r="F14" s="135"/>
      <c r="G14" s="135"/>
      <c r="H14" s="127"/>
      <c r="I14" s="129"/>
      <c r="J14" s="182"/>
      <c r="K14" s="182"/>
      <c r="L14" s="182"/>
      <c r="M14" s="182"/>
      <c r="N14" s="182"/>
      <c r="O14" s="182"/>
      <c r="P14" s="182"/>
    </row>
    <row r="15" spans="1:12" ht="15" customHeight="1">
      <c r="A15" s="1"/>
      <c r="B15" s="19"/>
      <c r="C15" s="123"/>
      <c r="D15" s="21"/>
      <c r="E15" s="22"/>
      <c r="F15" s="102"/>
      <c r="G15" s="102"/>
      <c r="H15" s="127"/>
      <c r="I15" s="127"/>
      <c r="J15" s="102"/>
      <c r="K15" s="102"/>
      <c r="L15" s="102"/>
    </row>
    <row r="16" spans="1:17" ht="4.5" customHeight="1">
      <c r="A16" s="1"/>
      <c r="B16" s="23"/>
      <c r="C16" s="23"/>
      <c r="D16" s="22"/>
      <c r="E16" s="22"/>
      <c r="F16" s="16"/>
      <c r="G16" s="102"/>
      <c r="H16" s="127"/>
      <c r="I16" s="127"/>
      <c r="J16" s="191"/>
      <c r="K16" s="191"/>
      <c r="L16" s="191"/>
      <c r="M16" s="191"/>
      <c r="N16" s="191"/>
      <c r="O16" s="191"/>
      <c r="P16" s="191"/>
      <c r="Q16" s="191"/>
    </row>
    <row r="17" spans="1:16" ht="13.5" customHeight="1">
      <c r="A17" s="1"/>
      <c r="B17" s="187" t="s">
        <v>12</v>
      </c>
      <c r="C17" s="188"/>
      <c r="D17" s="189"/>
      <c r="E17" s="49"/>
      <c r="F17" s="102"/>
      <c r="G17" s="102"/>
      <c r="H17" s="127"/>
      <c r="I17" s="127"/>
      <c r="J17" s="181"/>
      <c r="K17" s="182"/>
      <c r="L17" s="182"/>
      <c r="M17" s="182"/>
      <c r="N17" s="182"/>
      <c r="O17" s="182"/>
      <c r="P17" s="182"/>
    </row>
    <row r="18" spans="1:16" ht="15" customHeight="1">
      <c r="A18" s="1"/>
      <c r="B18" s="41" t="s">
        <v>13</v>
      </c>
      <c r="C18" s="42" t="s">
        <v>14</v>
      </c>
      <c r="D18" s="117"/>
      <c r="E18" s="51"/>
      <c r="F18" s="135"/>
      <c r="G18" s="135"/>
      <c r="H18" s="127"/>
      <c r="I18" s="127"/>
      <c r="J18" s="182"/>
      <c r="K18" s="182"/>
      <c r="L18" s="182"/>
      <c r="M18" s="182"/>
      <c r="N18" s="182"/>
      <c r="O18" s="182"/>
      <c r="P18" s="182"/>
    </row>
    <row r="19" spans="1:12" ht="15" customHeight="1">
      <c r="A19" s="1"/>
      <c r="B19" s="26"/>
      <c r="C19" s="26"/>
      <c r="D19" s="27">
        <f>IF(OR(C19="",B19=""),0,C19-B19+1)</f>
        <v>0</v>
      </c>
      <c r="E19" s="22"/>
      <c r="F19" s="102">
        <f>D19</f>
        <v>0</v>
      </c>
      <c r="H19" s="127"/>
      <c r="I19" s="127"/>
      <c r="J19" s="102"/>
      <c r="K19" s="102"/>
      <c r="L19" s="102"/>
    </row>
    <row r="20" spans="1:17" ht="15" customHeight="1">
      <c r="A20" s="1"/>
      <c r="B20" s="26"/>
      <c r="C20" s="26"/>
      <c r="D20" s="27">
        <f>IF(OR(C20="",B20=""),0,C20-B20+1)</f>
        <v>0</v>
      </c>
      <c r="E20" s="22"/>
      <c r="F20" s="102">
        <f>D20</f>
        <v>0</v>
      </c>
      <c r="G20" s="102"/>
      <c r="H20" s="127"/>
      <c r="I20" s="127"/>
      <c r="J20" s="191"/>
      <c r="K20" s="191"/>
      <c r="L20" s="191"/>
      <c r="M20" s="191"/>
      <c r="N20" s="191"/>
      <c r="O20" s="191"/>
      <c r="P20" s="191"/>
      <c r="Q20" s="191"/>
    </row>
    <row r="21" spans="1:17" ht="15" customHeight="1">
      <c r="A21" s="1"/>
      <c r="B21" s="26"/>
      <c r="C21" s="26"/>
      <c r="D21" s="27">
        <f>IF(OR(C21="",B21=""),0,C21-B21+1)</f>
        <v>0</v>
      </c>
      <c r="E21" s="22"/>
      <c r="F21" s="102">
        <f>D21</f>
        <v>0</v>
      </c>
      <c r="G21" s="102"/>
      <c r="H21" s="127"/>
      <c r="I21" s="127"/>
      <c r="J21" s="191"/>
      <c r="K21" s="191"/>
      <c r="L21" s="191"/>
      <c r="M21" s="191"/>
      <c r="N21" s="191"/>
      <c r="O21" s="191"/>
      <c r="P21" s="191"/>
      <c r="Q21" s="191"/>
    </row>
    <row r="22" spans="1:17" ht="15" customHeight="1" hidden="1">
      <c r="A22" s="1"/>
      <c r="B22" s="26"/>
      <c r="C22" s="26"/>
      <c r="D22" s="149">
        <f>IF(OR(C22="",B22=""),0,C22-B22+1)</f>
        <v>0</v>
      </c>
      <c r="E22" s="22"/>
      <c r="F22" s="102">
        <f>D22</f>
        <v>0</v>
      </c>
      <c r="G22" s="102"/>
      <c r="H22" s="127"/>
      <c r="I22" s="127"/>
      <c r="J22" s="191"/>
      <c r="K22" s="191"/>
      <c r="L22" s="191"/>
      <c r="M22" s="191"/>
      <c r="N22" s="191"/>
      <c r="O22" s="191"/>
      <c r="P22" s="191"/>
      <c r="Q22" s="191"/>
    </row>
    <row r="23" spans="2:27" s="1" customFormat="1" ht="15" customHeight="1">
      <c r="B23" s="23"/>
      <c r="C23" s="23"/>
      <c r="D23" s="22"/>
      <c r="E23" s="22"/>
      <c r="F23" s="102">
        <f>SUM($F$19:$F22)</f>
        <v>0</v>
      </c>
      <c r="G23" s="102">
        <f>IF(OR($F$23=0,$F$23&lt;=14),0,$F$23-14)</f>
        <v>0</v>
      </c>
      <c r="H23" s="6"/>
      <c r="I23" s="128"/>
      <c r="J23" s="103"/>
      <c r="K23" s="103"/>
      <c r="L23" s="103"/>
      <c r="M23" s="103"/>
      <c r="N23" s="103"/>
      <c r="O23" s="103"/>
      <c r="P23" s="103"/>
      <c r="Q23" s="109"/>
      <c r="R23" s="108"/>
      <c r="S23" s="108"/>
      <c r="T23" s="108"/>
      <c r="U23" s="108"/>
      <c r="V23" s="108"/>
      <c r="W23" s="108"/>
      <c r="X23" s="108"/>
      <c r="Y23" s="108"/>
      <c r="Z23" s="108"/>
      <c r="AA23" s="108"/>
    </row>
    <row r="24" spans="1:17" ht="28.5" customHeight="1">
      <c r="A24" s="1"/>
      <c r="B24" s="192" t="s">
        <v>16</v>
      </c>
      <c r="C24" s="193"/>
      <c r="D24" s="194"/>
      <c r="E24" s="52"/>
      <c r="J24" s="191"/>
      <c r="K24" s="191"/>
      <c r="L24" s="191"/>
      <c r="M24" s="191"/>
      <c r="N24" s="191"/>
      <c r="O24" s="191"/>
      <c r="P24" s="191"/>
      <c r="Q24" s="191"/>
    </row>
    <row r="25" spans="1:17" ht="15" customHeight="1">
      <c r="A25" s="1"/>
      <c r="B25" s="28" t="s">
        <v>13</v>
      </c>
      <c r="C25" s="24" t="s">
        <v>14</v>
      </c>
      <c r="D25" s="117"/>
      <c r="E25" s="51"/>
      <c r="F25" s="135"/>
      <c r="G25" s="135"/>
      <c r="H25" s="127"/>
      <c r="I25" s="127"/>
      <c r="J25" s="191"/>
      <c r="K25" s="191"/>
      <c r="L25" s="191"/>
      <c r="M25" s="191"/>
      <c r="N25" s="191"/>
      <c r="O25" s="191"/>
      <c r="P25" s="191"/>
      <c r="Q25" s="191"/>
    </row>
    <row r="26" spans="1:12" ht="15" customHeight="1">
      <c r="A26" s="1"/>
      <c r="B26" s="26"/>
      <c r="C26" s="26"/>
      <c r="D26" s="118">
        <f>IF(OR(C26="",B26=""),0,C26-B26+1)</f>
        <v>0</v>
      </c>
      <c r="E26" s="16"/>
      <c r="F26" s="102">
        <f>IF($B26="",0,$B26-$D$11)</f>
        <v>0</v>
      </c>
      <c r="I26" s="130"/>
      <c r="J26" s="102"/>
      <c r="L26" s="102"/>
    </row>
    <row r="27" spans="1:12" ht="15" customHeight="1">
      <c r="A27" s="1"/>
      <c r="B27" s="26"/>
      <c r="C27" s="26"/>
      <c r="D27" s="118">
        <f>IF(OR(C27="",B27=""),0,C27-B27+1)</f>
        <v>0</v>
      </c>
      <c r="E27" s="16"/>
      <c r="F27" s="136">
        <f>IF(B27=0,0,B27-C26-1)</f>
        <v>0</v>
      </c>
      <c r="G27" s="102"/>
      <c r="I27" s="127"/>
      <c r="J27" s="102"/>
      <c r="L27" s="102"/>
    </row>
    <row r="28" spans="1:12" ht="15" customHeight="1">
      <c r="A28" s="1"/>
      <c r="B28" s="26"/>
      <c r="C28" s="26"/>
      <c r="D28" s="118">
        <f>IF(OR(C28="",B28=""),0,C28-B28+1)</f>
        <v>0</v>
      </c>
      <c r="E28" s="16"/>
      <c r="F28" s="136">
        <f>IF(B28=0,0,B28-C26-1)</f>
        <v>0</v>
      </c>
      <c r="G28" s="102"/>
      <c r="I28" s="127"/>
      <c r="J28" s="102"/>
      <c r="L28" s="102"/>
    </row>
    <row r="29" spans="1:12" ht="15" customHeight="1" hidden="1">
      <c r="A29" s="1"/>
      <c r="B29" s="26"/>
      <c r="C29" s="26"/>
      <c r="D29" s="118">
        <f>IF(OR(C29="",B29=""),0,C29-B29+1)</f>
        <v>0</v>
      </c>
      <c r="E29" s="16"/>
      <c r="F29" s="136">
        <f>IF(B29=0,0,B29-C27-1)</f>
        <v>0</v>
      </c>
      <c r="G29" s="102"/>
      <c r="I29" s="127"/>
      <c r="J29" s="102"/>
      <c r="L29" s="102"/>
    </row>
    <row r="30" spans="2:27" s="1" customFormat="1" ht="17.25" customHeight="1">
      <c r="B30" s="23"/>
      <c r="C30" s="23"/>
      <c r="D30" s="16"/>
      <c r="E30" s="141">
        <f>SUM(D26:D29)</f>
        <v>0</v>
      </c>
      <c r="F30" s="16">
        <f>SUM(F26:F29)</f>
        <v>0</v>
      </c>
      <c r="G30" s="135">
        <f>IF($E$30=0,$D$11,MAX($C$26:C29))</f>
        <v>0</v>
      </c>
      <c r="H30" s="135"/>
      <c r="I30" s="128"/>
      <c r="J30" s="16"/>
      <c r="K30" s="6"/>
      <c r="L30" s="16"/>
      <c r="M30" s="6"/>
      <c r="N30" s="6"/>
      <c r="O30" s="6"/>
      <c r="P30" s="6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</row>
    <row r="31" spans="1:17" ht="62.25" customHeight="1">
      <c r="A31" s="1"/>
      <c r="B31" s="190" t="s">
        <v>74</v>
      </c>
      <c r="C31" s="190"/>
      <c r="D31" s="190"/>
      <c r="E31" s="53"/>
      <c r="G31" s="102"/>
      <c r="J31" s="191"/>
      <c r="K31" s="191"/>
      <c r="L31" s="191"/>
      <c r="M31" s="191"/>
      <c r="N31" s="191"/>
      <c r="O31" s="191"/>
      <c r="P31" s="191"/>
      <c r="Q31" s="191"/>
    </row>
    <row r="32" spans="1:17" ht="15" customHeight="1">
      <c r="A32" s="1"/>
      <c r="B32" s="28" t="s">
        <v>13</v>
      </c>
      <c r="C32" s="24" t="s">
        <v>14</v>
      </c>
      <c r="D32" s="117"/>
      <c r="E32" s="51"/>
      <c r="F32" s="135"/>
      <c r="G32" s="135"/>
      <c r="H32" s="127"/>
      <c r="I32" s="127"/>
      <c r="J32" s="191"/>
      <c r="K32" s="191"/>
      <c r="L32" s="191"/>
      <c r="M32" s="191"/>
      <c r="N32" s="191"/>
      <c r="O32" s="191"/>
      <c r="P32" s="191"/>
      <c r="Q32" s="191"/>
    </row>
    <row r="33" spans="1:12" ht="15" customHeight="1">
      <c r="A33" s="1"/>
      <c r="B33" s="26"/>
      <c r="C33" s="26"/>
      <c r="D33" s="118">
        <f>IF(OR(C33="",B33=""),0,C33-B33+1)</f>
        <v>0</v>
      </c>
      <c r="E33" s="16"/>
      <c r="F33" s="102"/>
      <c r="G33" s="102"/>
      <c r="I33" s="130"/>
      <c r="J33" s="102"/>
      <c r="L33" s="102"/>
    </row>
    <row r="34" spans="1:12" ht="15" customHeight="1">
      <c r="A34" s="1"/>
      <c r="B34" s="26"/>
      <c r="C34" s="26"/>
      <c r="D34" s="118">
        <f>IF(OR(C34="",B34=""),0,C34-B34+1)</f>
        <v>0</v>
      </c>
      <c r="E34" s="16"/>
      <c r="F34" s="102"/>
      <c r="G34" s="102"/>
      <c r="H34" s="136"/>
      <c r="I34" s="127"/>
      <c r="J34" s="102"/>
      <c r="L34" s="102"/>
    </row>
    <row r="35" spans="1:12" ht="15" customHeight="1">
      <c r="A35" s="1"/>
      <c r="B35" s="26"/>
      <c r="C35" s="26"/>
      <c r="D35" s="118">
        <f>IF(OR(C35="",B35=""),0,C35-B35+1)</f>
        <v>0</v>
      </c>
      <c r="E35" s="16"/>
      <c r="F35" s="102"/>
      <c r="G35" s="102"/>
      <c r="H35" s="136"/>
      <c r="I35" s="127"/>
      <c r="J35" s="102"/>
      <c r="L35" s="102"/>
    </row>
    <row r="36" spans="1:12" ht="15" customHeight="1" hidden="1">
      <c r="A36" s="1"/>
      <c r="B36" s="26"/>
      <c r="C36" s="26"/>
      <c r="D36" s="118">
        <f>IF(OR(C36="",B36=""),0,C36-B36+1)</f>
        <v>0</v>
      </c>
      <c r="E36" s="16"/>
      <c r="F36" s="102"/>
      <c r="G36" s="102"/>
      <c r="H36" s="136"/>
      <c r="I36" s="127"/>
      <c r="J36" s="102"/>
      <c r="L36" s="102"/>
    </row>
    <row r="37" spans="2:27" s="1" customFormat="1" ht="14.25" customHeight="1">
      <c r="B37" s="23"/>
      <c r="C37" s="23"/>
      <c r="D37" s="16"/>
      <c r="E37" s="16"/>
      <c r="F37" s="16">
        <f>SUM(D33:D36)</f>
        <v>0</v>
      </c>
      <c r="G37" s="16"/>
      <c r="H37" s="137"/>
      <c r="I37" s="128"/>
      <c r="J37" s="16"/>
      <c r="K37" s="6"/>
      <c r="L37" s="16"/>
      <c r="M37" s="6"/>
      <c r="N37" s="6"/>
      <c r="O37" s="6"/>
      <c r="P37" s="6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12" ht="11.25" customHeight="1">
      <c r="A38" s="1"/>
      <c r="B38" s="180" t="s">
        <v>55</v>
      </c>
      <c r="C38" s="180"/>
      <c r="D38" s="180"/>
      <c r="E38" s="195"/>
      <c r="F38" s="102"/>
      <c r="G38" s="136"/>
      <c r="H38" s="127"/>
      <c r="I38" s="127"/>
      <c r="J38" s="102"/>
      <c r="K38" s="102"/>
      <c r="L38" s="102"/>
    </row>
    <row r="39" spans="1:12" ht="10.5" customHeight="1">
      <c r="A39" s="1"/>
      <c r="B39" s="199"/>
      <c r="C39" s="199"/>
      <c r="D39" s="199"/>
      <c r="E39" s="195"/>
      <c r="G39" s="102"/>
      <c r="H39" s="127"/>
      <c r="I39" s="127"/>
      <c r="J39" s="102"/>
      <c r="K39" s="102"/>
      <c r="L39" s="102"/>
    </row>
    <row r="40" spans="1:14" ht="12" customHeight="1">
      <c r="A40" s="1"/>
      <c r="B40" s="200"/>
      <c r="C40" s="200"/>
      <c r="D40" s="200"/>
      <c r="E40" s="146"/>
      <c r="F40" s="6"/>
      <c r="G40" s="16">
        <f>IF(E40="да",B40,0)</f>
        <v>0</v>
      </c>
      <c r="H40" s="128"/>
      <c r="I40" s="128"/>
      <c r="J40" s="16"/>
      <c r="K40" s="16"/>
      <c r="L40" s="16"/>
      <c r="M40" s="6"/>
      <c r="N40" s="6"/>
    </row>
    <row r="41" spans="1:14" ht="11.25" customHeight="1">
      <c r="A41" s="1"/>
      <c r="B41" s="200"/>
      <c r="C41" s="200"/>
      <c r="D41" s="200"/>
      <c r="E41" s="146"/>
      <c r="F41" s="6"/>
      <c r="G41" s="16">
        <f>IF(E41="да",B41,0)</f>
        <v>0</v>
      </c>
      <c r="H41" s="128"/>
      <c r="I41" s="128"/>
      <c r="J41" s="16"/>
      <c r="K41" s="16"/>
      <c r="L41" s="16"/>
      <c r="M41" s="6"/>
      <c r="N41" s="6"/>
    </row>
    <row r="42" spans="1:14" ht="12" customHeight="1">
      <c r="A42" s="1"/>
      <c r="B42" s="34"/>
      <c r="C42" s="34"/>
      <c r="D42" s="34"/>
      <c r="E42" s="34"/>
      <c r="F42" s="16">
        <f>SUM(B40:D41)</f>
        <v>0</v>
      </c>
      <c r="G42" s="16">
        <v>0</v>
      </c>
      <c r="H42" s="128"/>
      <c r="I42" s="128"/>
      <c r="J42" s="16"/>
      <c r="K42" s="16"/>
      <c r="L42" s="16"/>
      <c r="M42" s="6"/>
      <c r="N42" s="6"/>
    </row>
    <row r="43" spans="1:27" s="2" customFormat="1" ht="22.5" customHeight="1">
      <c r="A43" s="6"/>
      <c r="B43" s="201" t="s">
        <v>18</v>
      </c>
      <c r="C43" s="202"/>
      <c r="D43" s="36"/>
      <c r="E43" s="55"/>
      <c r="F43" s="147">
        <f>IF(OR($D$43=0,$G$30=0),0,IF($F$30=0,$D$43-$G$30+1,$D$43-$G$30))</f>
        <v>0</v>
      </c>
      <c r="H43" s="138"/>
      <c r="I43" s="131"/>
      <c r="J43" s="6"/>
      <c r="K43" s="6"/>
      <c r="L43" s="6"/>
      <c r="M43" s="6"/>
      <c r="N43" s="6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7" s="2" customFormat="1" ht="15.75" customHeight="1" hidden="1">
      <c r="A44" s="6"/>
      <c r="B44" s="124"/>
      <c r="C44" s="124"/>
      <c r="D44" s="125"/>
      <c r="E44" s="55"/>
      <c r="F44" s="147"/>
      <c r="H44" s="138"/>
      <c r="I44" s="131"/>
      <c r="J44" s="6"/>
      <c r="K44" s="6"/>
      <c r="L44" s="6"/>
      <c r="M44" s="6"/>
      <c r="N44" s="6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2:27" s="2" customFormat="1" ht="45.75" customHeight="1" hidden="1">
      <c r="B45" s="196" t="s">
        <v>73</v>
      </c>
      <c r="C45" s="196"/>
      <c r="D45" s="196"/>
      <c r="E45" s="6"/>
      <c r="F45" s="6"/>
      <c r="G45" s="6"/>
      <c r="H45" s="6"/>
      <c r="I45" s="6"/>
      <c r="J45" s="6"/>
      <c r="K45" s="6"/>
      <c r="L45" s="6"/>
      <c r="M45" s="6"/>
      <c r="N45" s="6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2:27" s="2" customFormat="1" ht="24" customHeight="1" hidden="1">
      <c r="B46" s="185" t="s">
        <v>69</v>
      </c>
      <c r="C46" s="186"/>
      <c r="D46" s="119">
        <f>IF(OR($D$43=0,$G$30=0),0,IF($G$23=0,$F$30+$F$43-$F$42,F30+F43-$G$23-$F$42))</f>
        <v>0</v>
      </c>
      <c r="E46" s="142">
        <f>INT(D46/365)</f>
        <v>0</v>
      </c>
      <c r="F46" s="6">
        <f>(ОСН/365-E46)*365</f>
        <v>0</v>
      </c>
      <c r="G46" s="6"/>
      <c r="H46" s="6"/>
      <c r="I46" s="6"/>
      <c r="J46" s="6"/>
      <c r="K46" s="6"/>
      <c r="L46" s="6"/>
      <c r="M46" s="6"/>
      <c r="N46" s="6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2:27" s="2" customFormat="1" ht="27.75" customHeight="1" hidden="1">
      <c r="B47" s="185" t="s">
        <v>56</v>
      </c>
      <c r="C47" s="186"/>
      <c r="D47" s="151">
        <f>ROUND(F46/29.6,4)</f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2:27" s="2" customFormat="1" ht="36" customHeight="1" hidden="1">
      <c r="B48" s="185" t="s">
        <v>57</v>
      </c>
      <c r="C48" s="186"/>
      <c r="D48" s="120">
        <f>IF((D47-INT(D47))*29.6&gt;=15,INT(D47)+1,INT(D47))</f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2:27" s="2" customFormat="1" ht="29.25" customHeight="1" hidden="1">
      <c r="B49" s="206" t="s">
        <v>58</v>
      </c>
      <c r="C49" s="207"/>
      <c r="D49" s="121">
        <f>IF(ОСН=ДОП,ROUND($B$15/12,2),ROUND(($B$15-$C$15)/12,2))</f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2:27" s="2" customFormat="1" ht="26.25" customHeight="1" hidden="1">
      <c r="B50" s="185" t="s">
        <v>61</v>
      </c>
      <c r="C50" s="186"/>
      <c r="D50" s="121">
        <f>IF(AND(ОСН=ДОП,H11-B15+D15&gt;ОСН),D48*D49,E50)</f>
        <v>0</v>
      </c>
      <c r="E50" s="140">
        <f>IF(AND(($D$46-$E$46*$H$11-$D$15)+$G$50&gt;=$H$11,($D$46-$E$46*$H$11-$D$15)&lt;$H$11),$G$50,IF(AND($D$48=3,F50=26),$D$48*ROUND(($G$50/12),2),$D$48*ROUND(($G$50/12),2)))</f>
        <v>0</v>
      </c>
      <c r="F50" s="16">
        <f>$B$15-$C$15-$G$42</f>
        <v>0</v>
      </c>
      <c r="G50" s="6">
        <f>IF(F50&lt;24,24,F50)</f>
        <v>24</v>
      </c>
      <c r="H50" s="6"/>
      <c r="I50" s="6"/>
      <c r="J50" s="6"/>
      <c r="K50" s="6"/>
      <c r="L50" s="6"/>
      <c r="M50" s="6"/>
      <c r="N50" s="6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</row>
    <row r="51" spans="2:27" s="2" customFormat="1" ht="27" customHeight="1" hidden="1">
      <c r="B51" s="185" t="s">
        <v>62</v>
      </c>
      <c r="C51" s="186"/>
      <c r="D51" s="132">
        <f>IF(D50=0,0,IF(D50-INT(D50)&gt;=0.5,INT(D50)+1,INT(D50)))</f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</row>
    <row r="52" spans="2:27" s="2" customFormat="1" ht="30.75" customHeight="1" hidden="1">
      <c r="B52" s="196" t="s">
        <v>60</v>
      </c>
      <c r="C52" s="196"/>
      <c r="D52" s="196"/>
      <c r="E52" s="6"/>
      <c r="F52" s="6"/>
      <c r="G52" s="6"/>
      <c r="H52" s="6"/>
      <c r="I52" s="6"/>
      <c r="J52" s="6"/>
      <c r="K52" s="6"/>
      <c r="L52" s="6"/>
      <c r="M52" s="6"/>
      <c r="N52" s="6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</row>
    <row r="53" spans="2:27" s="2" customFormat="1" ht="43.5" customHeight="1" hidden="1">
      <c r="B53" s="185" t="s">
        <v>64</v>
      </c>
      <c r="C53" s="186"/>
      <c r="D53" s="119">
        <f>IF(OR($D$43=0,$G$30=0),0,IF($F$23=0,F30+F43-$F$37-$F$42,F30+F43-$F$23-$F$37-$F$42))</f>
        <v>0</v>
      </c>
      <c r="E53" s="142">
        <f>INT(D53/365)</f>
        <v>0</v>
      </c>
      <c r="F53" s="6">
        <f>(ДОП/365-E53)*365</f>
        <v>0</v>
      </c>
      <c r="G53" s="6"/>
      <c r="H53" s="6"/>
      <c r="I53" s="6"/>
      <c r="J53" s="6"/>
      <c r="K53" s="6"/>
      <c r="L53" s="6"/>
      <c r="M53" s="6"/>
      <c r="N53" s="6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2:27" s="2" customFormat="1" ht="35.25" customHeight="1" hidden="1">
      <c r="B54" s="185" t="s">
        <v>65</v>
      </c>
      <c r="C54" s="186"/>
      <c r="D54" s="122">
        <f>F53/29.6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</row>
    <row r="55" spans="2:27" s="2" customFormat="1" ht="37.5" customHeight="1" hidden="1">
      <c r="B55" s="185" t="s">
        <v>66</v>
      </c>
      <c r="C55" s="186"/>
      <c r="D55" s="120">
        <f>IF((D54-INT(D54))*29.6&gt;=15,INT(D54)+1,INT(D54))</f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</row>
    <row r="56" spans="2:27" s="2" customFormat="1" ht="41.25" customHeight="1" hidden="1">
      <c r="B56" s="185" t="s">
        <v>67</v>
      </c>
      <c r="C56" s="186"/>
      <c r="D56" s="122">
        <f>ROUND($C$15/12,2)</f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</row>
    <row r="57" spans="2:27" s="2" customFormat="1" ht="49.5" customHeight="1" hidden="1">
      <c r="B57" s="185" t="s">
        <v>68</v>
      </c>
      <c r="C57" s="186"/>
      <c r="D57" s="121">
        <f>E57</f>
        <v>0</v>
      </c>
      <c r="E57" s="140">
        <f>IF($F$57=0,0,$D$55*(ROUND(($F$57/12),2)))</f>
        <v>0</v>
      </c>
      <c r="F57" s="6">
        <f>IF(IF($B$15-G42&gt;24,$C$15,$C$15-G57)&lt;0,0,$C$15-G57)</f>
        <v>0</v>
      </c>
      <c r="G57" s="6">
        <f>G42-(B15-C15-(IF(B15-C15-G42&lt;24,24,B15-C15-G42)))</f>
        <v>24</v>
      </c>
      <c r="H57" s="6"/>
      <c r="I57" s="6"/>
      <c r="J57" s="6"/>
      <c r="K57" s="6"/>
      <c r="L57" s="6"/>
      <c r="M57" s="6"/>
      <c r="N57" s="6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</row>
    <row r="58" spans="2:27" s="2" customFormat="1" ht="52.5" customHeight="1" hidden="1">
      <c r="B58" s="185" t="s">
        <v>63</v>
      </c>
      <c r="C58" s="186"/>
      <c r="D58" s="120">
        <f>IF(ОСН=ДОП,0,IF(D57-INT(D57)&gt;=0.5,INT(D57)+1,INT(D57)))</f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</row>
    <row r="59" spans="2:27" s="2" customFormat="1" ht="21" customHeight="1" hidden="1" thickBot="1">
      <c r="B59" s="133"/>
      <c r="C59" s="133"/>
      <c r="D59" s="134"/>
      <c r="E59" s="6"/>
      <c r="F59" s="6"/>
      <c r="G59" s="6"/>
      <c r="H59" s="6"/>
      <c r="I59" s="6"/>
      <c r="J59" s="6"/>
      <c r="K59" s="6"/>
      <c r="L59" s="6"/>
      <c r="M59" s="6"/>
      <c r="N59" s="6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</row>
    <row r="60" spans="2:27" s="2" customFormat="1" ht="52.5" customHeight="1" hidden="1" thickBot="1" thickTop="1">
      <c r="B60" s="203" t="s">
        <v>70</v>
      </c>
      <c r="C60" s="204"/>
      <c r="D60" s="205"/>
      <c r="E60" s="141">
        <f>IF(AND($D$15=0,$H$11-$B$15&lt;=ОСН),1,0)</f>
        <v>0</v>
      </c>
      <c r="F60" s="6"/>
      <c r="G60" s="6"/>
      <c r="H60" s="6"/>
      <c r="I60" s="6"/>
      <c r="J60" s="6"/>
      <c r="K60" s="6"/>
      <c r="L60" s="6"/>
      <c r="M60" s="6"/>
      <c r="N60" s="6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</row>
    <row r="61" spans="2:27" s="2" customFormat="1" ht="21" customHeight="1" hidden="1" thickBot="1" thickTop="1">
      <c r="B61" s="133"/>
      <c r="C61" s="133"/>
      <c r="D61" s="134"/>
      <c r="E61" s="6"/>
      <c r="F61" s="6"/>
      <c r="G61" s="6"/>
      <c r="H61" s="6"/>
      <c r="I61" s="6"/>
      <c r="J61" s="6"/>
      <c r="K61" s="6"/>
      <c r="L61" s="6"/>
      <c r="M61" s="6"/>
      <c r="N61" s="6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</row>
    <row r="62" spans="2:27" s="2" customFormat="1" ht="150" customHeight="1" hidden="1" thickBot="1" thickTop="1">
      <c r="B62" s="203" t="s">
        <v>71</v>
      </c>
      <c r="C62" s="204"/>
      <c r="D62" s="205"/>
      <c r="E62" s="141">
        <f>IF(AND($D$15&gt;0,$H$11-($B$15-$D$15)&lt;=ОСН),2,0)</f>
        <v>0</v>
      </c>
      <c r="F62" s="6"/>
      <c r="G62" s="6"/>
      <c r="H62" s="6"/>
      <c r="I62" s="6"/>
      <c r="J62" s="6"/>
      <c r="K62" s="6"/>
      <c r="L62" s="6"/>
      <c r="M62" s="6"/>
      <c r="N62" s="6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</row>
    <row r="63" spans="5:27" s="2" customFormat="1" ht="23.25" customHeight="1">
      <c r="E63" s="6"/>
      <c r="F63" s="6"/>
      <c r="G63" s="6"/>
      <c r="H63" s="6"/>
      <c r="I63" s="6"/>
      <c r="J63" s="6"/>
      <c r="K63" s="6"/>
      <c r="L63" s="6"/>
      <c r="M63" s="6"/>
      <c r="N63" s="6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2:27" s="2" customFormat="1" ht="30.75" customHeight="1">
      <c r="B64" s="197" t="s">
        <v>75</v>
      </c>
      <c r="C64" s="198"/>
      <c r="D64" s="139">
        <f>IF(D43="",0,IF(AND(D46+B15-G42&gt;=H11,C15&gt;0,F23=0,F37=0),B15-D15-G42,IF(C15=0,D50-D15+E46*B15,ROUND(D51+D58,0)-D15+E46*(B15-C15)+E53*C15)))</f>
        <v>0</v>
      </c>
      <c r="E64" s="56"/>
      <c r="F64" s="148"/>
      <c r="G64" s="6"/>
      <c r="H64" s="6"/>
      <c r="I64" s="6"/>
      <c r="J64" s="6"/>
      <c r="K64" s="6"/>
      <c r="L64" s="6"/>
      <c r="M64" s="6"/>
      <c r="N64" s="6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</row>
    <row r="65" spans="6:27" s="2" customFormat="1" ht="28.5" customHeight="1">
      <c r="F65" s="6"/>
      <c r="G65" s="6"/>
      <c r="H65" s="6"/>
      <c r="I65" s="6"/>
      <c r="J65" s="6"/>
      <c r="K65" s="6"/>
      <c r="L65" s="6"/>
      <c r="M65" s="6"/>
      <c r="N65" s="6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</row>
    <row r="66" spans="4:27" s="3" customFormat="1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</row>
    <row r="67" spans="5:27" s="3" customFormat="1" ht="12.75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</row>
    <row r="68" spans="5:27" s="3" customFormat="1" ht="12.75">
      <c r="E68" s="6"/>
      <c r="F68" s="111"/>
      <c r="G68" s="111"/>
      <c r="H68" s="111"/>
      <c r="I68" s="111"/>
      <c r="J68" s="111"/>
      <c r="K68" s="111"/>
      <c r="L68" s="111"/>
      <c r="M68" s="6"/>
      <c r="N68" s="6"/>
      <c r="O68" s="6"/>
      <c r="P68" s="6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5:27" s="3" customFormat="1" ht="12.75">
      <c r="E69" s="6"/>
      <c r="F69" s="112"/>
      <c r="G69" s="112"/>
      <c r="H69" s="112"/>
      <c r="I69" s="112"/>
      <c r="J69" s="16"/>
      <c r="K69" s="16"/>
      <c r="L69" s="16"/>
      <c r="M69" s="6"/>
      <c r="N69" s="6"/>
      <c r="O69" s="6"/>
      <c r="P69" s="6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</row>
    <row r="70" spans="5:27" s="3" customFormat="1" ht="12.75">
      <c r="E70" s="6"/>
      <c r="F70" s="112"/>
      <c r="G70" s="112"/>
      <c r="H70" s="112"/>
      <c r="I70" s="112"/>
      <c r="J70" s="16"/>
      <c r="K70" s="16"/>
      <c r="L70" s="16"/>
      <c r="M70" s="6"/>
      <c r="N70" s="6"/>
      <c r="O70" s="6"/>
      <c r="P70" s="6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</row>
    <row r="71" spans="5:27" s="3" customFormat="1" ht="12.75">
      <c r="E71" s="6"/>
      <c r="F71" s="6"/>
      <c r="G71" s="6"/>
      <c r="H71" s="6"/>
      <c r="I71" s="6"/>
      <c r="J71" s="16"/>
      <c r="K71" s="16"/>
      <c r="L71" s="6"/>
      <c r="M71" s="16"/>
      <c r="N71" s="6"/>
      <c r="O71" s="6"/>
      <c r="P71" s="6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5:27" s="3" customFormat="1" ht="12.75">
      <c r="E72" s="6"/>
      <c r="F72" s="6"/>
      <c r="G72" s="6"/>
      <c r="H72" s="6"/>
      <c r="I72" s="6"/>
      <c r="J72" s="16"/>
      <c r="K72" s="16"/>
      <c r="L72" s="6"/>
      <c r="M72" s="6"/>
      <c r="N72" s="6"/>
      <c r="O72" s="6"/>
      <c r="P72" s="6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</row>
    <row r="73" spans="5:27" s="3" customFormat="1" ht="12.75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5:27" s="3" customFormat="1" ht="12.75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</row>
    <row r="75" spans="4:27" s="3" customFormat="1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</row>
    <row r="76" spans="17:27" s="2" customFormat="1" ht="12.75"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</row>
    <row r="77" spans="17:27" s="2" customFormat="1" ht="12.75"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</row>
    <row r="78" spans="17:27" s="2" customFormat="1" ht="12.75"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</row>
    <row r="79" spans="17:27" s="2" customFormat="1" ht="12.75"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</row>
    <row r="80" spans="17:27" s="2" customFormat="1" ht="12.75"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</row>
    <row r="81" spans="17:27" s="2" customFormat="1" ht="12.75"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</row>
    <row r="82" spans="17:27" s="2" customFormat="1" ht="12.75"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</row>
    <row r="83" spans="17:27" s="2" customFormat="1" ht="12.75"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</row>
    <row r="84" spans="17:27" s="2" customFormat="1" ht="12.75"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</row>
  </sheetData>
  <sheetProtection sheet="1" formatCells="0" formatColumns="0" formatRows="0" insertColumns="0" insertRows="0" insertHyperlinks="0" deleteColumns="0" deleteRows="0" sort="0" autoFilter="0" pivotTables="0"/>
  <mergeCells count="37">
    <mergeCell ref="J22:Q22"/>
    <mergeCell ref="J20:Q20"/>
    <mergeCell ref="J24:Q25"/>
    <mergeCell ref="J17:P18"/>
    <mergeCell ref="J21:Q21"/>
    <mergeCell ref="B52:D52"/>
    <mergeCell ref="B49:C49"/>
    <mergeCell ref="B50:C50"/>
    <mergeCell ref="B64:C64"/>
    <mergeCell ref="B38:D39"/>
    <mergeCell ref="B41:D41"/>
    <mergeCell ref="B40:D40"/>
    <mergeCell ref="B43:C43"/>
    <mergeCell ref="B60:D60"/>
    <mergeCell ref="B58:C58"/>
    <mergeCell ref="B54:C54"/>
    <mergeCell ref="B62:D62"/>
    <mergeCell ref="B55:C55"/>
    <mergeCell ref="B57:C57"/>
    <mergeCell ref="B24:D24"/>
    <mergeCell ref="B46:C46"/>
    <mergeCell ref="B47:C47"/>
    <mergeCell ref="E38:E39"/>
    <mergeCell ref="B56:C56"/>
    <mergeCell ref="B51:C51"/>
    <mergeCell ref="B45:D45"/>
    <mergeCell ref="B53:C53"/>
    <mergeCell ref="M6:R6"/>
    <mergeCell ref="B11:C11"/>
    <mergeCell ref="B13:D13"/>
    <mergeCell ref="J13:P14"/>
    <mergeCell ref="B3:D3"/>
    <mergeCell ref="B48:C48"/>
    <mergeCell ref="B17:D17"/>
    <mergeCell ref="B31:D31"/>
    <mergeCell ref="J31:Q32"/>
    <mergeCell ref="J16:Q16"/>
  </mergeCells>
  <dataValidations count="3">
    <dataValidation errorStyle="warning" type="date" allowBlank="1" showInputMessage="1" showErrorMessage="1" errorTitle="Внимание!" error="Проверьте правильность вводимой даты. Она не попадает в диапазон рабочего года." sqref="A275:B65536 B37 B16:IV16 A1:A68">
      <formula1>#REF!</formula1>
      <formula2>#REF!</formula2>
    </dataValidation>
    <dataValidation type="list" allowBlank="1" showInputMessage="1" showErrorMessage="1" sqref="H11">
      <formula1>$F$2:$F$3</formula1>
    </dataValidation>
    <dataValidation errorStyle="warning" type="date" allowBlank="1" showInputMessage="1" showErrorMessage="1" error="Проверьте правильность вводимой даты. Она не попадает в диапазон рабочего года.&#10;" sqref="B19:B22 B33:B36 B26:B29">
      <formula1>$D$11</formula1>
      <formula2>$D$43</formula2>
    </dataValidation>
  </dataValidations>
  <printOptions/>
  <pageMargins left="0.75" right="0.75" top="1" bottom="1" header="0.5" footer="0.5"/>
  <pageSetup blackAndWhite="1"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B77"/>
  <sheetViews>
    <sheetView tabSelected="1" zoomScalePageLayoutView="0" workbookViewId="0" topLeftCell="A7">
      <selection activeCell="C12" sqref="C12"/>
    </sheetView>
  </sheetViews>
  <sheetFormatPr defaultColWidth="8.00390625" defaultRowHeight="12.75"/>
  <cols>
    <col min="1" max="1" width="2.25390625" style="5" customWidth="1"/>
    <col min="2" max="2" width="20.375" style="5" customWidth="1"/>
    <col min="3" max="3" width="23.25390625" style="5" customWidth="1"/>
    <col min="4" max="4" width="23.875" style="2" customWidth="1"/>
    <col min="5" max="5" width="16.375" style="2" customWidth="1"/>
    <col min="6" max="7" width="10.75390625" style="3" hidden="1" customWidth="1"/>
    <col min="8" max="8" width="10.75390625" style="4" hidden="1" customWidth="1"/>
    <col min="9" max="9" width="5.875" style="4" hidden="1" customWidth="1"/>
    <col min="10" max="10" width="8.00390625" style="2" customWidth="1"/>
    <col min="11" max="11" width="9.875" style="4" hidden="1" customWidth="1"/>
    <col min="12" max="12" width="16.125" style="4" hidden="1" customWidth="1"/>
    <col min="13" max="13" width="8.00390625" style="4" hidden="1" customWidth="1"/>
    <col min="14" max="21" width="8.00390625" style="4" customWidth="1"/>
    <col min="22" max="16384" width="8.00390625" style="5" customWidth="1"/>
  </cols>
  <sheetData>
    <row r="1" ht="18" customHeight="1">
      <c r="A1" s="7"/>
    </row>
    <row r="2" spans="6:28" ht="13.5" customHeight="1">
      <c r="F2" s="3">
        <v>365</v>
      </c>
      <c r="G2" s="3" t="s">
        <v>1</v>
      </c>
      <c r="J2" s="6"/>
      <c r="K2" s="3"/>
      <c r="L2" s="3"/>
      <c r="M2" s="3"/>
      <c r="N2" s="3"/>
      <c r="O2" s="3"/>
      <c r="P2" s="3"/>
      <c r="Q2" s="3"/>
      <c r="R2" s="3"/>
      <c r="V2" s="4"/>
      <c r="W2" s="4"/>
      <c r="X2" s="4"/>
      <c r="Y2" s="4"/>
      <c r="Z2" s="2"/>
      <c r="AA2" s="2"/>
      <c r="AB2" s="2"/>
    </row>
    <row r="3" spans="2:28" ht="42.75" customHeight="1">
      <c r="B3" s="183" t="s">
        <v>72</v>
      </c>
      <c r="C3" s="184"/>
      <c r="D3" s="184"/>
      <c r="E3" s="46"/>
      <c r="F3" s="3">
        <v>366</v>
      </c>
      <c r="G3" s="3" t="s">
        <v>2</v>
      </c>
      <c r="J3" s="6"/>
      <c r="K3" s="3"/>
      <c r="L3" s="3"/>
      <c r="M3" s="3"/>
      <c r="N3" s="3"/>
      <c r="O3" s="3"/>
      <c r="P3" s="3"/>
      <c r="Q3" s="3"/>
      <c r="R3" s="3"/>
      <c r="V3" s="4"/>
      <c r="W3" s="4"/>
      <c r="X3" s="4"/>
      <c r="Y3" s="4"/>
      <c r="Z3" s="2"/>
      <c r="AA3" s="2"/>
      <c r="AB3" s="2"/>
    </row>
    <row r="4" spans="2:28" ht="12.75">
      <c r="B4" s="8"/>
      <c r="C4" s="8"/>
      <c r="D4" s="9"/>
      <c r="J4" s="6"/>
      <c r="K4" s="3"/>
      <c r="L4" s="3"/>
      <c r="M4" s="3"/>
      <c r="N4" s="3"/>
      <c r="O4" s="3"/>
      <c r="P4" s="3"/>
      <c r="Q4" s="3"/>
      <c r="R4" s="3"/>
      <c r="V4" s="4"/>
      <c r="W4" s="4"/>
      <c r="X4" s="4"/>
      <c r="Y4" s="4"/>
      <c r="Z4" s="2"/>
      <c r="AA4" s="2"/>
      <c r="AB4" s="2"/>
    </row>
    <row r="5" spans="2:28" ht="15" customHeight="1">
      <c r="B5" s="10" t="s">
        <v>3</v>
      </c>
      <c r="C5" s="43" t="s">
        <v>26</v>
      </c>
      <c r="D5" s="12"/>
      <c r="E5" s="47"/>
      <c r="J5" s="6"/>
      <c r="K5" s="3"/>
      <c r="L5" s="3"/>
      <c r="M5" s="3"/>
      <c r="N5" s="3"/>
      <c r="O5" s="3"/>
      <c r="P5" s="3"/>
      <c r="Q5" s="3"/>
      <c r="R5" s="3"/>
      <c r="V5" s="4"/>
      <c r="W5" s="4"/>
      <c r="X5" s="4"/>
      <c r="Y5" s="4"/>
      <c r="Z5" s="2"/>
      <c r="AA5" s="2"/>
      <c r="AB5" s="2"/>
    </row>
    <row r="6" spans="2:28" ht="15" customHeight="1">
      <c r="B6" s="10" t="s">
        <v>4</v>
      </c>
      <c r="C6" s="13" t="s">
        <v>27</v>
      </c>
      <c r="D6" s="12"/>
      <c r="E6" s="47"/>
      <c r="F6" s="57"/>
      <c r="G6" s="57"/>
      <c r="J6" s="6"/>
      <c r="K6" s="3"/>
      <c r="L6" s="3"/>
      <c r="M6" s="208"/>
      <c r="N6" s="208"/>
      <c r="O6" s="208"/>
      <c r="P6" s="208"/>
      <c r="Q6" s="208"/>
      <c r="R6" s="208"/>
      <c r="V6" s="4"/>
      <c r="W6" s="4"/>
      <c r="X6" s="4"/>
      <c r="Y6" s="4"/>
      <c r="Z6" s="2"/>
      <c r="AA6" s="2"/>
      <c r="AB6" s="2"/>
    </row>
    <row r="7" spans="2:28" ht="15" customHeight="1">
      <c r="B7" s="10" t="s">
        <v>5</v>
      </c>
      <c r="C7" s="44" t="s">
        <v>28</v>
      </c>
      <c r="D7" s="12"/>
      <c r="E7" s="47"/>
      <c r="F7" s="57"/>
      <c r="G7" s="57"/>
      <c r="J7" s="6"/>
      <c r="K7" s="211"/>
      <c r="L7" s="212"/>
      <c r="M7" s="212"/>
      <c r="N7" s="212"/>
      <c r="O7" s="212"/>
      <c r="P7" s="3"/>
      <c r="Q7" s="3"/>
      <c r="R7" s="3"/>
      <c r="V7" s="4"/>
      <c r="W7" s="4"/>
      <c r="X7" s="4"/>
      <c r="Y7" s="4"/>
      <c r="Z7" s="2"/>
      <c r="AA7" s="2"/>
      <c r="AB7" s="2"/>
    </row>
    <row r="8" spans="2:28" ht="15" customHeight="1">
      <c r="B8" s="10" t="s">
        <v>6</v>
      </c>
      <c r="C8" s="14" t="s">
        <v>29</v>
      </c>
      <c r="D8" s="12"/>
      <c r="E8" s="47"/>
      <c r="J8" s="6"/>
      <c r="K8" s="212"/>
      <c r="L8" s="212"/>
      <c r="M8" s="212"/>
      <c r="N8" s="212"/>
      <c r="O8" s="212"/>
      <c r="Q8" s="3"/>
      <c r="R8" s="3"/>
      <c r="V8" s="4"/>
      <c r="W8" s="4"/>
      <c r="X8" s="4"/>
      <c r="Y8" s="4"/>
      <c r="Z8" s="2"/>
      <c r="AA8" s="2"/>
      <c r="AB8" s="2"/>
    </row>
    <row r="9" spans="2:15" ht="12.75">
      <c r="B9" s="8"/>
      <c r="C9" s="8"/>
      <c r="D9" s="9"/>
      <c r="J9" s="48">
        <v>365</v>
      </c>
      <c r="K9" s="212"/>
      <c r="L9" s="212"/>
      <c r="M9" s="212"/>
      <c r="N9" s="212"/>
      <c r="O9" s="212"/>
    </row>
    <row r="10" spans="2:15" ht="14.25">
      <c r="B10" s="8"/>
      <c r="C10" s="8"/>
      <c r="D10" s="9"/>
      <c r="J10" s="104"/>
      <c r="K10" s="58"/>
      <c r="L10" s="58"/>
      <c r="M10" s="58"/>
      <c r="N10" s="58"/>
      <c r="O10" s="58"/>
    </row>
    <row r="11" spans="2:15" ht="27.75" customHeight="1">
      <c r="B11" s="209" t="s">
        <v>7</v>
      </c>
      <c r="C11" s="210"/>
      <c r="D11" s="15"/>
      <c r="E11" s="55"/>
      <c r="J11" s="104"/>
      <c r="K11" s="58"/>
      <c r="L11" s="58"/>
      <c r="M11" s="58"/>
      <c r="N11" s="58"/>
      <c r="O11" s="58"/>
    </row>
    <row r="12" ht="4.5" customHeight="1"/>
    <row r="13" spans="1:16" ht="36.75" customHeight="1">
      <c r="A13" s="1"/>
      <c r="B13" s="187" t="s">
        <v>30</v>
      </c>
      <c r="C13" s="188"/>
      <c r="D13" s="189"/>
      <c r="E13" s="49"/>
      <c r="F13" s="35"/>
      <c r="G13" s="35"/>
      <c r="H13" s="60"/>
      <c r="I13" s="60"/>
      <c r="J13" s="213"/>
      <c r="K13" s="214"/>
      <c r="L13" s="214"/>
      <c r="M13" s="214"/>
      <c r="N13" s="214"/>
      <c r="O13" s="214"/>
      <c r="P13" s="214"/>
    </row>
    <row r="14" spans="1:16" ht="65.25" customHeight="1">
      <c r="A14" s="1"/>
      <c r="B14" s="17" t="s">
        <v>9</v>
      </c>
      <c r="C14" s="18" t="s">
        <v>10</v>
      </c>
      <c r="D14" s="18" t="s">
        <v>76</v>
      </c>
      <c r="E14" s="50"/>
      <c r="F14" s="95"/>
      <c r="G14" s="95"/>
      <c r="H14" s="60"/>
      <c r="I14" s="60"/>
      <c r="J14" s="214"/>
      <c r="K14" s="214"/>
      <c r="L14" s="214"/>
      <c r="M14" s="214"/>
      <c r="N14" s="214"/>
      <c r="O14" s="214"/>
      <c r="P14" s="214"/>
    </row>
    <row r="15" spans="1:12" ht="15" customHeight="1">
      <c r="A15" s="1"/>
      <c r="B15" s="19"/>
      <c r="C15" s="20"/>
      <c r="D15" s="21"/>
      <c r="E15" s="22"/>
      <c r="F15" s="35"/>
      <c r="G15" s="35"/>
      <c r="H15" s="60"/>
      <c r="I15" s="60"/>
      <c r="J15" s="102"/>
      <c r="K15" s="59"/>
      <c r="L15" s="59"/>
    </row>
    <row r="16" spans="1:15" ht="41.25" customHeight="1">
      <c r="A16" s="1"/>
      <c r="B16" s="187" t="s">
        <v>31</v>
      </c>
      <c r="C16" s="188"/>
      <c r="D16" s="189"/>
      <c r="E16" s="102"/>
      <c r="F16" s="35"/>
      <c r="G16" s="61"/>
      <c r="H16" s="60"/>
      <c r="I16" s="213"/>
      <c r="J16" s="214"/>
      <c r="K16" s="214"/>
      <c r="L16" s="214"/>
      <c r="M16" s="214"/>
      <c r="N16" s="214"/>
      <c r="O16" s="214"/>
    </row>
    <row r="17" spans="1:15" ht="22.5" customHeight="1">
      <c r="A17" s="1"/>
      <c r="B17" s="215" t="s">
        <v>32</v>
      </c>
      <c r="C17" s="215"/>
      <c r="D17" s="45"/>
      <c r="E17" s="102"/>
      <c r="F17" s="35"/>
      <c r="G17" s="61"/>
      <c r="H17" s="60"/>
      <c r="I17" s="213"/>
      <c r="J17" s="214"/>
      <c r="K17" s="214"/>
      <c r="L17" s="214"/>
      <c r="M17" s="214"/>
      <c r="N17" s="214"/>
      <c r="O17" s="214"/>
    </row>
    <row r="18" spans="1:15" ht="65.25" customHeight="1">
      <c r="A18" s="1"/>
      <c r="B18" s="17" t="s">
        <v>9</v>
      </c>
      <c r="C18" s="18" t="s">
        <v>10</v>
      </c>
      <c r="D18" s="18" t="s">
        <v>76</v>
      </c>
      <c r="H18" s="60"/>
      <c r="I18" s="214"/>
      <c r="J18" s="214"/>
      <c r="K18" s="214"/>
      <c r="L18" s="214"/>
      <c r="M18" s="214"/>
      <c r="N18" s="214"/>
      <c r="O18" s="214"/>
    </row>
    <row r="19" spans="1:11" ht="15" customHeight="1">
      <c r="A19" s="1"/>
      <c r="B19" s="19"/>
      <c r="C19" s="19"/>
      <c r="D19" s="21"/>
      <c r="E19" s="105"/>
      <c r="F19" s="67"/>
      <c r="G19" s="61"/>
      <c r="H19" s="60"/>
      <c r="I19" s="59"/>
      <c r="J19" s="102"/>
      <c r="K19" s="59"/>
    </row>
    <row r="20" spans="1:17" ht="4.5" customHeight="1">
      <c r="A20" s="1"/>
      <c r="B20" s="23"/>
      <c r="C20" s="23"/>
      <c r="D20" s="22"/>
      <c r="E20" s="22"/>
      <c r="F20" s="35"/>
      <c r="G20" s="35"/>
      <c r="H20" s="60"/>
      <c r="I20" s="60"/>
      <c r="J20" s="216"/>
      <c r="K20" s="216"/>
      <c r="L20" s="216"/>
      <c r="M20" s="216"/>
      <c r="N20" s="216"/>
      <c r="O20" s="216"/>
      <c r="P20" s="216"/>
      <c r="Q20" s="216"/>
    </row>
    <row r="21" spans="1:16" ht="13.5" customHeight="1">
      <c r="A21" s="1"/>
      <c r="B21" s="180" t="s">
        <v>33</v>
      </c>
      <c r="C21" s="180"/>
      <c r="D21" s="180"/>
      <c r="E21" s="49"/>
      <c r="F21" s="35"/>
      <c r="G21" s="35"/>
      <c r="H21" s="60"/>
      <c r="I21" s="60"/>
      <c r="J21" s="213"/>
      <c r="K21" s="214"/>
      <c r="L21" s="214"/>
      <c r="M21" s="214"/>
      <c r="N21" s="214"/>
      <c r="O21" s="214"/>
      <c r="P21" s="214"/>
    </row>
    <row r="22" spans="1:16" ht="15" customHeight="1">
      <c r="A22" s="1"/>
      <c r="B22" s="41" t="s">
        <v>13</v>
      </c>
      <c r="C22" s="42" t="s">
        <v>14</v>
      </c>
      <c r="D22" s="25" t="s">
        <v>15</v>
      </c>
      <c r="E22" s="51"/>
      <c r="F22" s="95"/>
      <c r="G22" s="95"/>
      <c r="H22" s="60"/>
      <c r="I22" s="60"/>
      <c r="J22" s="214"/>
      <c r="K22" s="214"/>
      <c r="L22" s="214"/>
      <c r="M22" s="214"/>
      <c r="N22" s="214"/>
      <c r="O22" s="214"/>
      <c r="P22" s="214"/>
    </row>
    <row r="23" spans="1:12" ht="15" customHeight="1">
      <c r="A23" s="1"/>
      <c r="B23" s="26"/>
      <c r="C23" s="26"/>
      <c r="D23" s="27">
        <f>IF(OR(C23="",B23=""),0,C23-B23+1)</f>
        <v>0</v>
      </c>
      <c r="E23" s="22"/>
      <c r="F23" s="35"/>
      <c r="H23" s="60"/>
      <c r="I23" s="60"/>
      <c r="J23" s="102"/>
      <c r="K23" s="59"/>
      <c r="L23" s="59"/>
    </row>
    <row r="24" spans="1:17" ht="15" customHeight="1">
      <c r="A24" s="1"/>
      <c r="B24" s="26"/>
      <c r="C24" s="26"/>
      <c r="D24" s="27">
        <f>IF(OR(C24="",B24=""),0,C24-B24+1)</f>
        <v>0</v>
      </c>
      <c r="E24" s="22"/>
      <c r="F24" s="35"/>
      <c r="G24" s="35"/>
      <c r="H24" s="60"/>
      <c r="I24" s="60"/>
      <c r="J24" s="216"/>
      <c r="K24" s="216"/>
      <c r="L24" s="216"/>
      <c r="M24" s="216"/>
      <c r="N24" s="216"/>
      <c r="O24" s="216"/>
      <c r="P24" s="216"/>
      <c r="Q24" s="216"/>
    </row>
    <row r="25" spans="1:17" ht="15" customHeight="1">
      <c r="A25" s="1"/>
      <c r="B25" s="26"/>
      <c r="C25" s="26"/>
      <c r="D25" s="27">
        <f>IF(OR(C25="",B25=""),0,C25-B25+1)</f>
        <v>0</v>
      </c>
      <c r="E25" s="22"/>
      <c r="F25" s="35"/>
      <c r="G25" s="35"/>
      <c r="H25" s="60"/>
      <c r="I25" s="60"/>
      <c r="J25" s="216"/>
      <c r="K25" s="216"/>
      <c r="L25" s="216"/>
      <c r="M25" s="216"/>
      <c r="N25" s="216"/>
      <c r="O25" s="216"/>
      <c r="P25" s="216"/>
      <c r="Q25" s="216"/>
    </row>
    <row r="26" spans="1:17" ht="15" customHeight="1">
      <c r="A26" s="1"/>
      <c r="B26" s="26"/>
      <c r="C26" s="26"/>
      <c r="D26" s="27">
        <f>IF(OR(C26="",B26=""),0,C26-B26+1)</f>
        <v>0</v>
      </c>
      <c r="E26" s="22"/>
      <c r="F26" s="35"/>
      <c r="G26" s="35"/>
      <c r="H26" s="60"/>
      <c r="I26" s="60"/>
      <c r="J26" s="216"/>
      <c r="K26" s="216"/>
      <c r="L26" s="216"/>
      <c r="M26" s="216"/>
      <c r="N26" s="216"/>
      <c r="O26" s="216"/>
      <c r="P26" s="216"/>
      <c r="Q26" s="216"/>
    </row>
    <row r="27" spans="1:17" ht="15" customHeight="1" hidden="1">
      <c r="A27" s="1"/>
      <c r="B27" s="26"/>
      <c r="C27" s="26"/>
      <c r="D27" s="27">
        <f>IF(OR(C27="",B27=""),0,C27-B27+1)</f>
        <v>0</v>
      </c>
      <c r="E27" s="22"/>
      <c r="F27" s="35"/>
      <c r="G27" s="35"/>
      <c r="H27" s="60"/>
      <c r="I27" s="60"/>
      <c r="J27" s="216"/>
      <c r="K27" s="216"/>
      <c r="L27" s="216"/>
      <c r="M27" s="216"/>
      <c r="N27" s="216"/>
      <c r="O27" s="216"/>
      <c r="P27" s="216"/>
      <c r="Q27" s="216"/>
    </row>
    <row r="28" spans="2:21" s="1" customFormat="1" ht="4.5" customHeight="1">
      <c r="B28" s="23"/>
      <c r="C28" s="23"/>
      <c r="D28" s="22"/>
      <c r="E28" s="22"/>
      <c r="F28" s="35"/>
      <c r="G28" s="35"/>
      <c r="H28" s="3"/>
      <c r="I28" s="61"/>
      <c r="J28" s="103"/>
      <c r="K28" s="62"/>
      <c r="L28" s="62"/>
      <c r="M28" s="62"/>
      <c r="N28" s="62"/>
      <c r="O28" s="62"/>
      <c r="P28" s="62"/>
      <c r="Q28" s="62"/>
      <c r="R28" s="3"/>
      <c r="S28" s="3"/>
      <c r="T28" s="3"/>
      <c r="U28" s="3"/>
    </row>
    <row r="29" spans="1:17" ht="28.5" customHeight="1">
      <c r="A29" s="1"/>
      <c r="B29" s="180" t="s">
        <v>34</v>
      </c>
      <c r="C29" s="180"/>
      <c r="D29" s="180"/>
      <c r="E29" s="52"/>
      <c r="J29" s="216"/>
      <c r="K29" s="216"/>
      <c r="L29" s="216"/>
      <c r="M29" s="216"/>
      <c r="N29" s="216"/>
      <c r="O29" s="216"/>
      <c r="P29" s="216"/>
      <c r="Q29" s="216"/>
    </row>
    <row r="30" spans="1:17" ht="15" customHeight="1">
      <c r="A30" s="1"/>
      <c r="B30" s="28" t="s">
        <v>13</v>
      </c>
      <c r="C30" s="24" t="s">
        <v>14</v>
      </c>
      <c r="D30" s="25" t="s">
        <v>15</v>
      </c>
      <c r="E30" s="51"/>
      <c r="F30" s="95"/>
      <c r="G30" s="95"/>
      <c r="H30" s="60"/>
      <c r="I30" s="60"/>
      <c r="J30" s="216"/>
      <c r="K30" s="216"/>
      <c r="L30" s="216"/>
      <c r="M30" s="216"/>
      <c r="N30" s="216"/>
      <c r="O30" s="216"/>
      <c r="P30" s="216"/>
      <c r="Q30" s="216"/>
    </row>
    <row r="31" spans="1:12" ht="15" customHeight="1">
      <c r="A31" s="1"/>
      <c r="B31" s="26"/>
      <c r="C31" s="26"/>
      <c r="D31" s="29">
        <f aca="true" t="shared" si="0" ref="D31:D38">IF(OR(C31="",B31=""),0,C31-B31+1)</f>
        <v>0</v>
      </c>
      <c r="E31" s="16"/>
      <c r="F31" s="35"/>
      <c r="I31" s="96"/>
      <c r="J31" s="102"/>
      <c r="L31" s="59"/>
    </row>
    <row r="32" spans="1:12" ht="15" customHeight="1" hidden="1">
      <c r="A32" s="1"/>
      <c r="B32" s="26"/>
      <c r="C32" s="26"/>
      <c r="D32" s="29">
        <f t="shared" si="0"/>
        <v>0</v>
      </c>
      <c r="E32" s="16"/>
      <c r="F32" s="63"/>
      <c r="G32" s="35"/>
      <c r="I32" s="60"/>
      <c r="J32" s="102"/>
      <c r="L32" s="59"/>
    </row>
    <row r="33" spans="2:21" s="1" customFormat="1" ht="4.5" customHeight="1">
      <c r="B33" s="23"/>
      <c r="C33" s="23"/>
      <c r="D33" s="16"/>
      <c r="E33" s="16"/>
      <c r="F33" s="35"/>
      <c r="G33" s="95"/>
      <c r="H33" s="63"/>
      <c r="I33" s="61"/>
      <c r="J33" s="16"/>
      <c r="K33" s="3"/>
      <c r="L33" s="35"/>
      <c r="M33" s="3"/>
      <c r="N33" s="3"/>
      <c r="O33" s="3"/>
      <c r="P33" s="3"/>
      <c r="Q33" s="3"/>
      <c r="R33" s="3"/>
      <c r="S33" s="3"/>
      <c r="T33" s="3"/>
      <c r="U33" s="3"/>
    </row>
    <row r="34" spans="1:17" ht="74.25" customHeight="1">
      <c r="A34" s="1"/>
      <c r="B34" s="190" t="s">
        <v>93</v>
      </c>
      <c r="C34" s="190"/>
      <c r="D34" s="190"/>
      <c r="E34" s="53"/>
      <c r="G34" s="35"/>
      <c r="J34" s="216"/>
      <c r="K34" s="216"/>
      <c r="L34" s="216"/>
      <c r="M34" s="216"/>
      <c r="N34" s="216"/>
      <c r="O34" s="216"/>
      <c r="P34" s="216"/>
      <c r="Q34" s="216"/>
    </row>
    <row r="35" spans="1:17" ht="15" customHeight="1">
      <c r="A35" s="1"/>
      <c r="B35" s="28" t="s">
        <v>13</v>
      </c>
      <c r="C35" s="24" t="s">
        <v>14</v>
      </c>
      <c r="D35" s="25" t="s">
        <v>15</v>
      </c>
      <c r="E35" s="51"/>
      <c r="F35" s="95"/>
      <c r="G35" s="95"/>
      <c r="H35" s="60"/>
      <c r="I35" s="60"/>
      <c r="J35" s="216"/>
      <c r="K35" s="216"/>
      <c r="L35" s="216"/>
      <c r="M35" s="216"/>
      <c r="N35" s="216"/>
      <c r="O35" s="216"/>
      <c r="P35" s="216"/>
      <c r="Q35" s="216"/>
    </row>
    <row r="36" spans="1:12" ht="15" customHeight="1">
      <c r="A36" s="1"/>
      <c r="B36" s="26"/>
      <c r="C36" s="26"/>
      <c r="D36" s="29">
        <f t="shared" si="0"/>
        <v>0</v>
      </c>
      <c r="E36" s="16"/>
      <c r="F36" s="35"/>
      <c r="G36" s="35"/>
      <c r="I36" s="96"/>
      <c r="J36" s="102"/>
      <c r="L36" s="59"/>
    </row>
    <row r="37" spans="1:12" ht="15" customHeight="1">
      <c r="A37" s="1"/>
      <c r="B37" s="26"/>
      <c r="C37" s="26"/>
      <c r="D37" s="29">
        <f t="shared" si="0"/>
        <v>0</v>
      </c>
      <c r="E37" s="16"/>
      <c r="F37" s="35"/>
      <c r="G37" s="35"/>
      <c r="H37" s="63"/>
      <c r="I37" s="60"/>
      <c r="J37" s="102"/>
      <c r="L37" s="59"/>
    </row>
    <row r="38" spans="1:12" ht="15" customHeight="1" hidden="1">
      <c r="A38" s="1"/>
      <c r="B38" s="26"/>
      <c r="C38" s="26"/>
      <c r="D38" s="29">
        <f t="shared" si="0"/>
        <v>0</v>
      </c>
      <c r="E38" s="16"/>
      <c r="F38" s="35"/>
      <c r="G38" s="35"/>
      <c r="H38" s="63"/>
      <c r="I38" s="60"/>
      <c r="J38" s="102"/>
      <c r="L38" s="59"/>
    </row>
    <row r="39" spans="2:21" s="1" customFormat="1" ht="4.5" customHeight="1">
      <c r="B39" s="23"/>
      <c r="C39" s="23"/>
      <c r="D39" s="16"/>
      <c r="E39" s="16"/>
      <c r="F39" s="35"/>
      <c r="G39" s="35"/>
      <c r="H39" s="64"/>
      <c r="I39" s="61"/>
      <c r="J39" s="16"/>
      <c r="K39" s="3"/>
      <c r="L39" s="35"/>
      <c r="M39" s="3"/>
      <c r="N39" s="3"/>
      <c r="O39" s="3"/>
      <c r="P39" s="3"/>
      <c r="Q39" s="3"/>
      <c r="R39" s="3"/>
      <c r="S39" s="3"/>
      <c r="T39" s="3"/>
      <c r="U39" s="3"/>
    </row>
    <row r="40" spans="1:15" ht="64.5" customHeight="1">
      <c r="A40" s="1"/>
      <c r="B40" s="180" t="s">
        <v>35</v>
      </c>
      <c r="C40" s="180"/>
      <c r="D40" s="180"/>
      <c r="E40" s="223" t="s">
        <v>17</v>
      </c>
      <c r="F40" s="35"/>
      <c r="G40" s="63"/>
      <c r="H40" s="218"/>
      <c r="I40" s="218"/>
      <c r="J40" s="218"/>
      <c r="K40" s="218"/>
      <c r="L40" s="218"/>
      <c r="M40" s="218"/>
      <c r="N40" s="3"/>
      <c r="O40" s="3"/>
    </row>
    <row r="41" spans="1:15" ht="12" customHeight="1" thickBot="1">
      <c r="A41" s="1"/>
      <c r="B41" s="30" t="s">
        <v>13</v>
      </c>
      <c r="C41" s="31" t="s">
        <v>14</v>
      </c>
      <c r="D41" s="152" t="s">
        <v>15</v>
      </c>
      <c r="E41" s="224"/>
      <c r="F41" s="3" t="s">
        <v>36</v>
      </c>
      <c r="G41" s="35" t="s">
        <v>37</v>
      </c>
      <c r="H41" s="97"/>
      <c r="I41" s="97"/>
      <c r="J41" s="106"/>
      <c r="K41" s="97"/>
      <c r="L41" s="97"/>
      <c r="M41" s="98"/>
      <c r="N41" s="3"/>
      <c r="O41" s="3"/>
    </row>
    <row r="42" spans="1:15" ht="15" customHeight="1" thickBot="1">
      <c r="A42" s="1"/>
      <c r="B42" s="32"/>
      <c r="C42" s="32"/>
      <c r="D42" s="33">
        <f>IF(OR(C42="",B42=""),0,C42-B42+1)</f>
        <v>0</v>
      </c>
      <c r="E42" s="100" t="s">
        <v>2</v>
      </c>
      <c r="F42" s="3">
        <f>IF(AND(E42="да",Календарь!D26&gt;0),D42,0)</f>
        <v>0</v>
      </c>
      <c r="G42" s="35">
        <f>IF(AND(E42="да",Календарь!G26&gt;0),D42,0)</f>
        <v>0</v>
      </c>
      <c r="H42" s="97"/>
      <c r="I42" s="97"/>
      <c r="J42" s="106"/>
      <c r="K42" s="97"/>
      <c r="L42" s="97"/>
      <c r="M42" s="98"/>
      <c r="N42" s="3"/>
      <c r="O42" s="3"/>
    </row>
    <row r="43" spans="1:15" ht="15" customHeight="1" thickBot="1">
      <c r="A43" s="1"/>
      <c r="B43" s="32"/>
      <c r="C43" s="32"/>
      <c r="D43" s="33">
        <f>IF(OR(C43="",B43=""),0,C43-B43+1)</f>
        <v>0</v>
      </c>
      <c r="E43" s="101" t="s">
        <v>2</v>
      </c>
      <c r="F43" s="3">
        <f>IF(AND(E43="да",Календарь!D27&gt;0),D43,0)</f>
        <v>0</v>
      </c>
      <c r="G43" s="35">
        <f>IF(AND(E43="да",Календарь!G27&gt;0),D43,0)</f>
        <v>0</v>
      </c>
      <c r="H43" s="97"/>
      <c r="I43" s="97"/>
      <c r="J43" s="106"/>
      <c r="K43" s="97"/>
      <c r="L43" s="97"/>
      <c r="M43" s="98"/>
      <c r="N43" s="3"/>
      <c r="O43" s="3"/>
    </row>
    <row r="44" spans="1:15" ht="15" customHeight="1" thickBot="1">
      <c r="A44" s="1"/>
      <c r="B44" s="32"/>
      <c r="C44" s="32"/>
      <c r="D44" s="33">
        <f>IF(OR(C44="",B44=""),0,C44-B44+1)</f>
        <v>0</v>
      </c>
      <c r="E44" s="54"/>
      <c r="F44" s="3">
        <f>IF(AND(E44="да",Календарь!D30&gt;0),D44,0)</f>
        <v>0</v>
      </c>
      <c r="G44" s="35">
        <f>IF(AND(E44="да",Календарь!G30&gt;0),D44,0)</f>
        <v>0</v>
      </c>
      <c r="H44" s="97"/>
      <c r="I44" s="97"/>
      <c r="J44" s="106"/>
      <c r="K44" s="97"/>
      <c r="L44" s="97"/>
      <c r="M44" s="98"/>
      <c r="N44" s="3"/>
      <c r="O44" s="3"/>
    </row>
    <row r="45" spans="1:15" ht="15" customHeight="1" thickBot="1">
      <c r="A45" s="1"/>
      <c r="B45" s="32"/>
      <c r="C45" s="32"/>
      <c r="D45" s="33">
        <f>IF(OR(C45="",B45=""),0,C45-B45+1)</f>
        <v>0</v>
      </c>
      <c r="E45" s="100"/>
      <c r="F45" s="3">
        <f>IF(AND(E45="да",Календарь!D30&gt;0),D45,0)</f>
        <v>0</v>
      </c>
      <c r="G45" s="35">
        <f>IF(AND(E45="да",Календарь!G30&gt;0),D45,0)</f>
        <v>0</v>
      </c>
      <c r="H45" s="97"/>
      <c r="I45" s="97"/>
      <c r="J45" s="106"/>
      <c r="K45" s="97"/>
      <c r="L45" s="97"/>
      <c r="M45" s="98"/>
      <c r="N45" s="3"/>
      <c r="O45" s="3"/>
    </row>
    <row r="46" spans="5:24" ht="15" customHeight="1">
      <c r="E46" s="6"/>
      <c r="G46" s="35"/>
      <c r="H46" s="3"/>
      <c r="I46" s="3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"/>
      <c r="W46" s="1"/>
      <c r="X46" s="1"/>
    </row>
    <row r="47" spans="1:15" ht="15" customHeight="1" hidden="1">
      <c r="A47" s="1"/>
      <c r="B47" s="34"/>
      <c r="C47" s="34"/>
      <c r="D47" s="34"/>
      <c r="E47" s="102">
        <f>SUM(D42:D46)</f>
        <v>0</v>
      </c>
      <c r="F47" s="35">
        <f>SUM(F42:F46)</f>
        <v>0</v>
      </c>
      <c r="G47" s="35">
        <f>SUM(G42:G46)</f>
        <v>0</v>
      </c>
      <c r="H47" s="97"/>
      <c r="I47" s="97"/>
      <c r="J47" s="106"/>
      <c r="K47" s="97"/>
      <c r="L47" s="97"/>
      <c r="M47" s="98"/>
      <c r="N47" s="3"/>
      <c r="O47" s="3"/>
    </row>
    <row r="48" spans="1:15" ht="22.5" customHeight="1">
      <c r="A48" s="1"/>
      <c r="B48" s="219" t="s">
        <v>18</v>
      </c>
      <c r="C48" s="220"/>
      <c r="D48" s="36"/>
      <c r="E48" s="55"/>
      <c r="F48" s="65"/>
      <c r="G48" s="66"/>
      <c r="H48" s="97"/>
      <c r="I48" s="97"/>
      <c r="J48" s="106"/>
      <c r="K48" s="97"/>
      <c r="L48" s="97"/>
      <c r="M48" s="98"/>
      <c r="N48" s="3"/>
      <c r="O48" s="3"/>
    </row>
    <row r="49" spans="5:15" ht="15.75" customHeight="1">
      <c r="E49" s="6"/>
      <c r="H49" s="99"/>
      <c r="I49" s="99"/>
      <c r="J49" s="106"/>
      <c r="K49" s="99"/>
      <c r="L49" s="99"/>
      <c r="M49" s="98"/>
      <c r="N49" s="3"/>
      <c r="O49" s="3"/>
    </row>
    <row r="50" spans="2:24" ht="28.5" customHeight="1">
      <c r="B50" s="221" t="s">
        <v>75</v>
      </c>
      <c r="C50" s="222"/>
      <c r="D50" s="37">
        <f>ROUND(N54+N58-D15-D19,0)</f>
        <v>0</v>
      </c>
      <c r="E50" s="56"/>
      <c r="H50" s="3"/>
      <c r="I50" s="3"/>
      <c r="J50" s="6"/>
      <c r="K50" s="3"/>
      <c r="L50" s="3"/>
      <c r="M50" s="3"/>
      <c r="N50" s="3"/>
      <c r="O50" s="3"/>
      <c r="P50" s="68"/>
      <c r="Q50" s="68"/>
      <c r="R50" s="68"/>
      <c r="S50" s="68"/>
      <c r="T50" s="67"/>
      <c r="U50" s="3"/>
      <c r="V50" s="38"/>
      <c r="W50" s="1"/>
      <c r="X50" s="1"/>
    </row>
    <row r="51" spans="6:24" s="2" customFormat="1" ht="18" customHeight="1">
      <c r="F51" s="3"/>
      <c r="G51" s="3"/>
      <c r="H51" s="3"/>
      <c r="I51" s="3"/>
      <c r="J51" s="6"/>
      <c r="K51" s="3"/>
      <c r="L51" s="3"/>
      <c r="M51" s="3"/>
      <c r="N51" s="3"/>
      <c r="O51" s="3"/>
      <c r="P51" s="68"/>
      <c r="Q51" s="68"/>
      <c r="R51" s="68"/>
      <c r="S51" s="68"/>
      <c r="T51" s="67"/>
      <c r="U51" s="35"/>
      <c r="V51" s="16"/>
      <c r="W51" s="6"/>
      <c r="X51" s="6"/>
    </row>
    <row r="52" s="6" customFormat="1" ht="12.75"/>
    <row r="53" spans="4:14" s="6" customFormat="1" ht="102" hidden="1">
      <c r="D53" s="110">
        <f>D11</f>
        <v>0</v>
      </c>
      <c r="E53" s="110">
        <f>D17-1</f>
        <v>-1</v>
      </c>
      <c r="F53" s="111" t="s">
        <v>19</v>
      </c>
      <c r="G53" s="111" t="s">
        <v>20</v>
      </c>
      <c r="H53" s="111" t="s">
        <v>21</v>
      </c>
      <c r="I53" s="111" t="s">
        <v>22</v>
      </c>
      <c r="J53" s="111" t="s">
        <v>38</v>
      </c>
      <c r="K53" s="111" t="s">
        <v>39</v>
      </c>
      <c r="L53" s="111" t="s">
        <v>23</v>
      </c>
      <c r="M53" s="111"/>
      <c r="N53" s="111" t="s">
        <v>40</v>
      </c>
    </row>
    <row r="54" spans="4:14" s="6" customFormat="1" ht="12.75" hidden="1">
      <c r="D54" s="16">
        <f>Календарь!D36</f>
        <v>0</v>
      </c>
      <c r="E54" s="6" t="s">
        <v>24</v>
      </c>
      <c r="F54" s="112">
        <f>($D$54)/29.6</f>
        <v>0</v>
      </c>
      <c r="G54" s="112">
        <f aca="true" t="shared" si="1" ref="G54:G59">INT(F54)</f>
        <v>0</v>
      </c>
      <c r="H54" s="112">
        <f>F54-G54</f>
        <v>0</v>
      </c>
      <c r="I54" s="112">
        <f>IF(H54*29.6&gt;=15,G54+1,G54)</f>
        <v>0</v>
      </c>
      <c r="J54" s="113">
        <f>ROUND($I$54*(ROUND((($M$54-$C$15)/12),2)),0)</f>
        <v>0</v>
      </c>
      <c r="L54" s="16">
        <f>$B$15-$F$47</f>
        <v>0</v>
      </c>
      <c r="M54" s="6">
        <f aca="true" t="shared" si="2" ref="M54:M59">IF(L54&lt;24,24,L54)</f>
        <v>24</v>
      </c>
      <c r="N54" s="217">
        <f>ROUND(IF(C15=0,J54,J55+K55),0)</f>
        <v>0</v>
      </c>
    </row>
    <row r="55" spans="4:14" s="6" customFormat="1" ht="12.75" hidden="1">
      <c r="D55" s="16">
        <f>Календарь!E36</f>
        <v>0</v>
      </c>
      <c r="E55" s="6" t="s">
        <v>25</v>
      </c>
      <c r="F55" s="112">
        <f>$D$55/29.6</f>
        <v>0</v>
      </c>
      <c r="G55" s="112">
        <f t="shared" si="1"/>
        <v>0</v>
      </c>
      <c r="H55" s="112">
        <f>F55-G55</f>
        <v>0</v>
      </c>
      <c r="I55" s="112">
        <f>IF(H55*29.6&gt;=15,G55+1,G55)</f>
        <v>0</v>
      </c>
      <c r="J55" s="113">
        <f>IF($F$54=0,$B$15,$I$54*ROUND(($M$55-$C$15)/12,2))</f>
        <v>0</v>
      </c>
      <c r="K55" s="16">
        <f>IF($J$55=$B$15,0,$I$55*ROUND($C$15/12,2))</f>
        <v>0</v>
      </c>
      <c r="L55" s="16">
        <f>$B$15-$F$47</f>
        <v>0</v>
      </c>
      <c r="M55" s="6">
        <f t="shared" si="2"/>
        <v>24</v>
      </c>
      <c r="N55" s="217"/>
    </row>
    <row r="56" s="6" customFormat="1" ht="12.75" hidden="1"/>
    <row r="57" spans="4:14" s="6" customFormat="1" ht="102" hidden="1">
      <c r="D57" s="110">
        <f>D17</f>
        <v>0</v>
      </c>
      <c r="E57" s="110">
        <f>D48</f>
        <v>0</v>
      </c>
      <c r="F57" s="111" t="s">
        <v>19</v>
      </c>
      <c r="G57" s="111" t="s">
        <v>20</v>
      </c>
      <c r="H57" s="111" t="s">
        <v>21</v>
      </c>
      <c r="I57" s="111" t="s">
        <v>22</v>
      </c>
      <c r="J57" s="111" t="s">
        <v>38</v>
      </c>
      <c r="K57" s="111" t="s">
        <v>39</v>
      </c>
      <c r="L57" s="111" t="s">
        <v>23</v>
      </c>
      <c r="M57" s="111"/>
      <c r="N57" s="111" t="s">
        <v>41</v>
      </c>
    </row>
    <row r="58" spans="4:14" s="6" customFormat="1" ht="12.75" hidden="1">
      <c r="D58" s="16">
        <f>Календарь!D37</f>
        <v>0</v>
      </c>
      <c r="E58" s="6" t="s">
        <v>24</v>
      </c>
      <c r="F58" s="112">
        <f>$D$58/29.6</f>
        <v>0</v>
      </c>
      <c r="G58" s="112">
        <f t="shared" si="1"/>
        <v>0</v>
      </c>
      <c r="H58" s="112">
        <f>F58-G58</f>
        <v>0</v>
      </c>
      <c r="I58" s="112">
        <f>IF(H58*29.6&gt;=15,G58+1,G58)</f>
        <v>0</v>
      </c>
      <c r="J58" s="113">
        <f>ROUND($I$58*(ROUND((($M$58-$C$19)/12),2)),0)</f>
        <v>0</v>
      </c>
      <c r="L58" s="16">
        <f>$B$19-$G$47</f>
        <v>0</v>
      </c>
      <c r="M58" s="6">
        <f t="shared" si="2"/>
        <v>24</v>
      </c>
      <c r="N58" s="217">
        <f>ROUND(IF(C19=0,J58,J59+K59),0)</f>
        <v>0</v>
      </c>
    </row>
    <row r="59" spans="4:14" s="6" customFormat="1" ht="12.75" hidden="1">
      <c r="D59" s="16">
        <f>Календарь!E37</f>
        <v>0</v>
      </c>
      <c r="E59" s="6" t="s">
        <v>25</v>
      </c>
      <c r="F59" s="112">
        <f>$D$59/29.6</f>
        <v>0</v>
      </c>
      <c r="G59" s="112">
        <f t="shared" si="1"/>
        <v>0</v>
      </c>
      <c r="H59" s="112">
        <f>F59-G59</f>
        <v>0</v>
      </c>
      <c r="I59" s="112">
        <f>IF(H59*29.6&gt;=15,G59+1,G59)</f>
        <v>0</v>
      </c>
      <c r="J59" s="113">
        <f>IF($F$58=0,$B$19,$I$58*ROUND((($M$58-$C$19)/12),2))</f>
        <v>0</v>
      </c>
      <c r="K59" s="16">
        <f>IF($J$59=$B$19,0,$I$59*ROUND($C$19/12,2))</f>
        <v>0</v>
      </c>
      <c r="L59" s="16">
        <f>$B$19-$G$47</f>
        <v>0</v>
      </c>
      <c r="M59" s="6">
        <f t="shared" si="2"/>
        <v>24</v>
      </c>
      <c r="N59" s="217"/>
    </row>
    <row r="60" s="6" customFormat="1" ht="12.75" hidden="1"/>
    <row r="61" s="6" customFormat="1" ht="12.75" hidden="1"/>
    <row r="62" spans="8:9" s="6" customFormat="1" ht="12.75" hidden="1">
      <c r="H62" s="112"/>
      <c r="I62" s="112"/>
    </row>
    <row r="63" s="6" customFormat="1" ht="12.75" hidden="1"/>
    <row r="64" spans="6:15" s="2" customFormat="1" ht="12.75"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6:7" s="2" customFormat="1" ht="12.75">
      <c r="F65" s="6"/>
      <c r="G65" s="6"/>
    </row>
    <row r="66" spans="6:14" s="2" customFormat="1" ht="16.5">
      <c r="F66" s="6"/>
      <c r="G66" s="6"/>
      <c r="L66" s="114"/>
      <c r="N66" s="115"/>
    </row>
    <row r="67" spans="6:7" s="2" customFormat="1" ht="12.75">
      <c r="F67" s="6"/>
      <c r="G67" s="6"/>
    </row>
    <row r="68" spans="6:7" s="2" customFormat="1" ht="12.75">
      <c r="F68" s="6"/>
      <c r="G68" s="6"/>
    </row>
    <row r="69" spans="6:7" s="2" customFormat="1" ht="12.75">
      <c r="F69" s="6"/>
      <c r="G69" s="6"/>
    </row>
    <row r="70" spans="6:7" s="2" customFormat="1" ht="12.75">
      <c r="F70" s="6"/>
      <c r="G70" s="6"/>
    </row>
    <row r="71" spans="6:7" s="2" customFormat="1" ht="12.75">
      <c r="F71" s="6"/>
      <c r="G71" s="6"/>
    </row>
    <row r="72" spans="6:7" s="2" customFormat="1" ht="12.75">
      <c r="F72" s="6"/>
      <c r="G72" s="6"/>
    </row>
    <row r="73" spans="6:21" s="2" customFormat="1" ht="12.75">
      <c r="F73" s="3"/>
      <c r="G73" s="3"/>
      <c r="H73" s="4"/>
      <c r="I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6:21" s="2" customFormat="1" ht="12.75">
      <c r="F74" s="3"/>
      <c r="G74" s="3"/>
      <c r="H74" s="4"/>
      <c r="I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6:21" s="2" customFormat="1" ht="12.75">
      <c r="F75" s="3"/>
      <c r="G75" s="3"/>
      <c r="H75" s="4"/>
      <c r="I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6:21" s="2" customFormat="1" ht="12.75">
      <c r="F76" s="3"/>
      <c r="G76" s="3"/>
      <c r="H76" s="4"/>
      <c r="I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6:21" s="2" customFormat="1" ht="12.75">
      <c r="F77" s="3"/>
      <c r="G77" s="3"/>
      <c r="H77" s="4"/>
      <c r="I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</sheetData>
  <sheetProtection sheet="1" formatCells="0" formatColumns="0" formatRows="0" insertColumns="0" insertRows="0" insertHyperlinks="0" deleteColumns="0" deleteRows="0" sort="0" autoFilter="0" pivotTables="0"/>
  <mergeCells count="27">
    <mergeCell ref="B48:C48"/>
    <mergeCell ref="B50:C50"/>
    <mergeCell ref="E40:E41"/>
    <mergeCell ref="B29:D29"/>
    <mergeCell ref="B34:D34"/>
    <mergeCell ref="B40:D40"/>
    <mergeCell ref="N58:N59"/>
    <mergeCell ref="J34:Q35"/>
    <mergeCell ref="J29:Q30"/>
    <mergeCell ref="J24:Q24"/>
    <mergeCell ref="J26:Q26"/>
    <mergeCell ref="H40:M40"/>
    <mergeCell ref="J25:Q25"/>
    <mergeCell ref="J27:Q27"/>
    <mergeCell ref="N54:N55"/>
    <mergeCell ref="B16:D16"/>
    <mergeCell ref="B17:C17"/>
    <mergeCell ref="J20:Q20"/>
    <mergeCell ref="B21:D21"/>
    <mergeCell ref="I16:O18"/>
    <mergeCell ref="J21:P22"/>
    <mergeCell ref="B3:D3"/>
    <mergeCell ref="M6:R6"/>
    <mergeCell ref="B11:C11"/>
    <mergeCell ref="B13:D13"/>
    <mergeCell ref="K7:O9"/>
    <mergeCell ref="J13:P14"/>
  </mergeCells>
  <dataValidations count="4">
    <dataValidation type="list" allowBlank="1" showInputMessage="1" showErrorMessage="1" sqref="J9">
      <formula1>$F$2:$F$3</formula1>
    </dataValidation>
    <dataValidation errorStyle="warning" type="date" allowBlank="1" showInputMessage="1" showErrorMessage="1" errorTitle="Внимание!" error="Проверьте правильность вводимой даты. Она не попадает в диапазон рабочего года." sqref="B20 B28 B33 B39">
      <formula1>#REF!</formula1>
      <formula2>#REF!</formula2>
    </dataValidation>
    <dataValidation type="list" allowBlank="1" showInputMessage="1" showErrorMessage="1" sqref="E42:E45">
      <formula1>$G$2:$G$3</formula1>
    </dataValidation>
    <dataValidation errorStyle="warning" type="date" allowBlank="1" showInputMessage="1" showErrorMessage="1" error="Проверьте правильность вводимой даты. Она не попадает в диапазон рабочего года.&#10;" sqref="B36:B38 B31:B32 B23:B27">
      <formula1>$D$11</formula1>
      <formula2>$D$48</formula2>
    </dataValidation>
  </dataValidations>
  <printOptions/>
  <pageMargins left="0.75" right="0.75" top="1" bottom="1" header="0.5" footer="0.5"/>
  <pageSetup blackAndWhite="1"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0"/>
    <pageSetUpPr fitToPage="1"/>
  </sheetPr>
  <dimension ref="B2:S68"/>
  <sheetViews>
    <sheetView zoomScalePageLayoutView="0" workbookViewId="0" topLeftCell="A1">
      <selection activeCell="A9" sqref="A9"/>
    </sheetView>
  </sheetViews>
  <sheetFormatPr defaultColWidth="8.75390625" defaultRowHeight="12.75"/>
  <cols>
    <col min="1" max="1" width="1.00390625" style="69" customWidth="1"/>
    <col min="2" max="2" width="9.125" style="69" customWidth="1"/>
    <col min="3" max="3" width="14.125" style="69" customWidth="1"/>
    <col min="4" max="4" width="10.25390625" style="69" customWidth="1"/>
    <col min="5" max="5" width="14.375" style="69" customWidth="1"/>
    <col min="6" max="7" width="11.75390625" style="69" customWidth="1"/>
    <col min="8" max="16384" width="8.75390625" style="69" customWidth="1"/>
  </cols>
  <sheetData>
    <row r="1" ht="6" customHeight="1"/>
    <row r="2" spans="2:17" ht="12.75" customHeight="1" hidden="1">
      <c r="B2" s="70"/>
      <c r="C2" s="70"/>
      <c r="D2" s="70"/>
      <c r="E2" s="70"/>
      <c r="F2" s="71"/>
      <c r="G2" s="71"/>
      <c r="H2" s="69" t="s">
        <v>42</v>
      </c>
      <c r="I2" s="69" t="s">
        <v>43</v>
      </c>
      <c r="J2" s="69" t="s">
        <v>44</v>
      </c>
      <c r="K2" s="69" t="s">
        <v>45</v>
      </c>
      <c r="L2" s="69" t="s">
        <v>54</v>
      </c>
      <c r="M2" s="69" t="s">
        <v>42</v>
      </c>
      <c r="N2" s="69" t="s">
        <v>43</v>
      </c>
      <c r="O2" s="69" t="s">
        <v>44</v>
      </c>
      <c r="P2" s="69" t="s">
        <v>45</v>
      </c>
      <c r="Q2" s="69" t="s">
        <v>54</v>
      </c>
    </row>
    <row r="3" spans="2:17" ht="26.25" customHeight="1" hidden="1">
      <c r="B3" s="72">
        <f>'Расчет 2'!D11</f>
        <v>0</v>
      </c>
      <c r="C3" s="72">
        <f>IF('Расчет 2'!D17="","",'Расчет 2'!D17-1)</f>
      </c>
      <c r="D3" s="73">
        <f>IF(OR(C3&lt;B3,C3=""),0,C3-B3+1)</f>
        <v>0</v>
      </c>
      <c r="E3" s="72">
        <f>'Расчет 2'!D17</f>
        <v>0</v>
      </c>
      <c r="F3" s="72">
        <f>'Расчет 2'!D48</f>
        <v>0</v>
      </c>
      <c r="G3" s="74">
        <f>F3-E3+1</f>
        <v>1</v>
      </c>
      <c r="H3" s="75">
        <f>IF(OR($F$3-E3&gt;366,$F$3-E3&gt;365),IF(DATE(YEAR(E3),12,31)+1&gt;$F$3,$F$3,DATE(YEAR(E3),12,31)+1),$F$3)</f>
        <v>0</v>
      </c>
      <c r="I3" s="75">
        <f>IF(OR($F$3-H3&gt;366,$F$3-H3&gt;365),IF(DATE(YEAR(H3),12,31)+1&gt;$F$3,$F$3,DATE(YEAR(H3),12,31)+1),$F$3)</f>
        <v>0</v>
      </c>
      <c r="J3" s="75">
        <f>IF(OR($F$3-I3&gt;366,$F$3-I3&gt;365),IF(DATE(YEAR(I3),12,31)+1&gt;$F$3,$F$3,DATE(YEAR(I3),12,31)+1),$F$3)</f>
        <v>0</v>
      </c>
      <c r="K3" s="75">
        <f>IF(OR($F$3-J3&gt;366,$F$3-J3&gt;365),IF(DATE(YEAR(J3),12,31)+1&gt;$F$3,$F$3,DATE(YEAR(J3),12,31)+1),$F$3)</f>
        <v>0</v>
      </c>
      <c r="L3" s="75">
        <f>IF(OR($F$3-K3&gt;366,$F$3-K3&gt;365),IF(DATE(YEAR(K3),12,31)+1&gt;$F$3,$F$3,DATE(YEAR(K3),12,31)+1),$F$3)</f>
        <v>0</v>
      </c>
      <c r="M3" s="74">
        <f>IF(H3&lt;E3,0,H3-E3)</f>
        <v>0</v>
      </c>
      <c r="N3" s="74">
        <f>IF(I3&lt;H3,0,I3-H3)</f>
        <v>0</v>
      </c>
      <c r="O3" s="74">
        <f>IF(J3&lt;I3,0,J3-I3)</f>
        <v>0</v>
      </c>
      <c r="P3" s="74">
        <f>IF(K3&lt;J3,0,K3-J3)</f>
        <v>0</v>
      </c>
      <c r="Q3" s="74">
        <f>IF(L3&lt;K3,0,L3-K3)</f>
        <v>0</v>
      </c>
    </row>
    <row r="4" spans="2:7" ht="15" customHeight="1" hidden="1">
      <c r="B4" s="72"/>
      <c r="C4" s="72"/>
      <c r="D4" s="73"/>
      <c r="E4" s="72"/>
      <c r="F4" s="72"/>
      <c r="G4" s="74"/>
    </row>
    <row r="5" spans="2:7" ht="15" customHeight="1" hidden="1">
      <c r="B5" s="227" t="str">
        <f>'Расчет 2'!B21</f>
        <v>3. Отпуск без сохранения заработной платы</v>
      </c>
      <c r="C5" s="227"/>
      <c r="D5" s="227"/>
      <c r="E5" s="227"/>
      <c r="F5" s="227"/>
      <c r="G5" s="227"/>
    </row>
    <row r="6" spans="2:19" ht="18" customHeight="1" hidden="1">
      <c r="B6" s="76">
        <f>IF(AND('Расчет 2'!$B23&gt;=$B$3,'Расчет 2'!$B23&lt;=$C$3),'Расчет 2'!$B23,0)</f>
        <v>0</v>
      </c>
      <c r="C6" s="77">
        <f>IF(AND('Расчет 2'!$C23&lt;$C$3,B6&gt;0),'Расчет 2'!$C23,IF(AND('Расчет 2'!$C23&gt;$C$3,B6&gt;0),$C$3,0))</f>
        <v>0</v>
      </c>
      <c r="D6" s="78">
        <f>IF(OR(C6=0,B6=0),0,C6-B6+1)</f>
        <v>0</v>
      </c>
      <c r="E6" s="76">
        <f>IF(AND('Расчет 2'!$B23&gt;=$E$3,'Расчет 2'!$B23&lt;=$H$3),'Расчет 2'!$B23,0)</f>
        <v>0</v>
      </c>
      <c r="F6" s="77">
        <f>IF(AND('Расчет 2'!$C23&lt;$H$3,E6&gt;0),'Расчет 2'!$C23,IF(AND('Расчет 2'!$C23&gt;$H$3,E6&gt;0),$H$3,0))</f>
        <v>0</v>
      </c>
      <c r="G6" s="78">
        <f>IF(OR(F6=0,E6=0),0,F6-E6+1)</f>
        <v>0</v>
      </c>
      <c r="H6" s="76">
        <f>IF(AND('Расчет 2'!$B23&gt;=$H$3,'Расчет 2'!$B23&lt;=$I$3),'Расчет 2'!$B23,0)</f>
        <v>0</v>
      </c>
      <c r="I6" s="77">
        <f>IF(AND('Расчет 2'!$C23&lt;$I$3,H6&gt;0),'Расчет 2'!$C23,IF(AND('Расчет 2'!$C23&gt;$I$3,H6&gt;0),$I$3,0))</f>
        <v>0</v>
      </c>
      <c r="J6" s="78">
        <f>IF(OR(I6=0,H6=0),0,I6-H6+1)</f>
        <v>0</v>
      </c>
      <c r="K6" s="76">
        <f>IF(AND('Расчет 2'!$B23&gt;=$I$3,'Расчет 2'!$B23&lt;=$J$3),'Расчет 2'!$B23,0)</f>
        <v>0</v>
      </c>
      <c r="L6" s="77">
        <f>IF(AND('Расчет 2'!$C23&lt;$J$3,K6&gt;0),'Расчет 2'!$C23,IF(AND('Расчет 2'!$C23&gt;$J$3,K6&gt;0),$J$3,0))</f>
        <v>0</v>
      </c>
      <c r="M6" s="78">
        <f>IF(OR(L6=0,K6=0),0,L6-K6+1)</f>
        <v>0</v>
      </c>
      <c r="N6" s="76">
        <f>IF(AND('Расчет 2'!$B23&gt;=$J$3,'Расчет 2'!$B23&lt;=$K$3),'Расчет 2'!$B23,0)</f>
        <v>0</v>
      </c>
      <c r="O6" s="77">
        <f>IF(AND('Расчет 2'!$C23&lt;$K$3,N6&gt;0),'Расчет 2'!$C23,IF(AND('Расчет 2'!$C23&gt;$K$3,N6&gt;0),$K$3,0))</f>
        <v>0</v>
      </c>
      <c r="P6" s="78">
        <f>IF(OR(O6=0,N6=0),0,O6-N6+1)</f>
        <v>0</v>
      </c>
      <c r="Q6" s="76">
        <f>IF(AND('Расчет 2'!$B23&gt;=$K$3,'Расчет 2'!$B23&lt;=$L$3),'Расчет 2'!$B23,0)</f>
        <v>0</v>
      </c>
      <c r="R6" s="77">
        <f>IF(AND('Расчет 2'!$C23&lt;$L$3,Q6&gt;0),'Расчет 2'!$C23,IF(AND('Расчет 2'!$C23&gt;$L$3,Q6&gt;0),$L$3,0))</f>
        <v>0</v>
      </c>
      <c r="S6" s="78">
        <f>IF(OR(R6=0,Q6=0),0,R6-Q6+1)</f>
        <v>0</v>
      </c>
    </row>
    <row r="7" spans="2:19" ht="18" customHeight="1" hidden="1">
      <c r="B7" s="79">
        <f>IF(AND('Расчет 2'!$B24&gt;=$B$3,'Расчет 2'!$B24&lt;=$C$3),'Расчет 2'!$B24,0)</f>
        <v>0</v>
      </c>
      <c r="C7" s="80">
        <f>IF(AND('Расчет 2'!$C24&lt;$C$3,B7&gt;0),'Расчет 2'!$C24,IF(AND('Расчет 2'!$C24&gt;$C$3,B7&gt;0),$C$3,0))</f>
        <v>0</v>
      </c>
      <c r="D7" s="81">
        <f>IF(OR(C7=0,B7=0),0,C7-B7+1)</f>
        <v>0</v>
      </c>
      <c r="E7" s="79">
        <f>IF(AND('Расчет 2'!$B24&gt;=$E$3,'Расчет 2'!$B24&lt;=$H$3),'Расчет 2'!$B24,0)</f>
        <v>0</v>
      </c>
      <c r="F7" s="80">
        <f>IF(AND('Расчет 2'!$C24&lt;$H$3,E7&gt;0),'Расчет 2'!$C24,IF(AND('Расчет 2'!$C24&gt;$H$3,E7&gt;0),$H$3,0))</f>
        <v>0</v>
      </c>
      <c r="G7" s="81">
        <f>IF(OR(F7=0,E7=0),0,F7-E7+1)</f>
        <v>0</v>
      </c>
      <c r="H7" s="79">
        <f>IF(AND('Расчет 2'!$B24&gt;=$H$3,'Расчет 2'!$B24&lt;=$I$3),'Расчет 2'!$B24,0)</f>
        <v>0</v>
      </c>
      <c r="I7" s="80">
        <f>IF(AND('Расчет 2'!$C24&lt;$I$3,H7&gt;0),'Расчет 2'!$C24,IF(AND('Расчет 2'!$C24&gt;$I$3,H7&gt;0),$I$3,0))</f>
        <v>0</v>
      </c>
      <c r="J7" s="81">
        <f>IF(OR(I7=0,H7=0),0,I7-H7+1)</f>
        <v>0</v>
      </c>
      <c r="K7" s="79">
        <f>IF(AND('Расчет 2'!$B24&gt;=$I$3,'Расчет 2'!$B24&lt;=$J$3),'Расчет 2'!$B24,0)</f>
        <v>0</v>
      </c>
      <c r="L7" s="80">
        <f>IF(AND('Расчет 2'!$C24&lt;$J$3,K7&gt;0),'Расчет 2'!$C24,IF(AND('Расчет 2'!$C24&gt;$J$3,K7&gt;0),$J$3,0))</f>
        <v>0</v>
      </c>
      <c r="M7" s="81">
        <f>IF(OR(L7=0,K7=0),0,L7-K7+1)</f>
        <v>0</v>
      </c>
      <c r="N7" s="79">
        <f>IF(AND('Расчет 2'!$B24&gt;=$J$3,'Расчет 2'!$B24&lt;=$K$3),'Расчет 2'!$B24,0)</f>
        <v>0</v>
      </c>
      <c r="O7" s="80">
        <f>IF(AND('Расчет 2'!$C24&lt;$K$3,N7&gt;0),'Расчет 2'!$C24,IF(AND('Расчет 2'!$C24&gt;$K$3,N7&gt;0),$K$3,0))</f>
        <v>0</v>
      </c>
      <c r="P7" s="81">
        <f>IF(OR(O7=0,N7=0),0,O7-N7+1)</f>
        <v>0</v>
      </c>
      <c r="Q7" s="79">
        <f>IF(AND('Расчет 2'!$B24&gt;=$K$3,'Расчет 2'!$B24&lt;=$L$3),'Расчет 2'!$B24,0)</f>
        <v>0</v>
      </c>
      <c r="R7" s="80">
        <f>IF(AND('Расчет 2'!$C24&lt;$L$3,Q7&gt;0),'Расчет 2'!$C24,IF(AND('Расчет 2'!$C24&gt;$L$3,Q7&gt;0),$L$3,0))</f>
        <v>0</v>
      </c>
      <c r="S7" s="81">
        <f>IF(OR(R7=0,Q7=0),0,R7-Q7+1)</f>
        <v>0</v>
      </c>
    </row>
    <row r="8" spans="2:19" ht="18" customHeight="1" hidden="1">
      <c r="B8" s="79">
        <f>IF(AND('Расчет 2'!$B25&gt;=$B$3,'Расчет 2'!$B25&lt;=$C$3),'Расчет 2'!$B25,0)</f>
        <v>0</v>
      </c>
      <c r="C8" s="80">
        <f>IF(AND('Расчет 2'!$C25&lt;$C$3,B8&gt;0),'Расчет 2'!$C25,IF(AND('Расчет 2'!$C25&gt;$C$3,B8&gt;0),$C$3,0))</f>
        <v>0</v>
      </c>
      <c r="D8" s="81">
        <f>IF(OR(C8=0,B8=0),0,C8-B8+1)</f>
        <v>0</v>
      </c>
      <c r="E8" s="79">
        <f>IF(AND('Расчет 2'!$B25&gt;=$E$3,'Расчет 2'!$B25&lt;=$H$3),'Расчет 2'!$B25,0)</f>
        <v>0</v>
      </c>
      <c r="F8" s="80">
        <f>IF(AND('Расчет 2'!$C25&lt;$H$3,E8&gt;0),'Расчет 2'!$C25,IF(AND('Расчет 2'!$C25&gt;$H$3,E8&gt;0),$H$3,0))</f>
        <v>0</v>
      </c>
      <c r="G8" s="81">
        <f>IF(OR(F8=0,E8=0),0,F8-E8+1)</f>
        <v>0</v>
      </c>
      <c r="H8" s="79">
        <f>IF(AND('Расчет 2'!$B25&gt;=$H$3,'Расчет 2'!$B25&lt;=$I$3),'Расчет 2'!$B25,0)</f>
        <v>0</v>
      </c>
      <c r="I8" s="80">
        <f>IF(AND('Расчет 2'!$C25&lt;$I$3,H8&gt;0),'Расчет 2'!$C25,IF(AND('Расчет 2'!$C25&gt;$I$3,H8&gt;0),$I$3,0))</f>
        <v>0</v>
      </c>
      <c r="J8" s="81">
        <f>IF(OR(I8=0,H8=0),0,I8-H8+1)</f>
        <v>0</v>
      </c>
      <c r="K8" s="79">
        <f>IF(AND('Расчет 2'!$B25&gt;=$I$3,'Расчет 2'!$B25&lt;=$J$3),'Расчет 2'!$B25,0)</f>
        <v>0</v>
      </c>
      <c r="L8" s="80">
        <f>IF(AND('Расчет 2'!$C25&lt;$J$3,K8&gt;0),'Расчет 2'!$C25,IF(AND('Расчет 2'!$C25&gt;$J$3,K8&gt;0),$J$3,0))</f>
        <v>0</v>
      </c>
      <c r="M8" s="81">
        <f>IF(OR(L8=0,K8=0),0,L8-K8+1)</f>
        <v>0</v>
      </c>
      <c r="N8" s="79">
        <f>IF(AND('Расчет 2'!$B25&gt;=$J$3,'Расчет 2'!$B25&lt;=$K$3),'Расчет 2'!$B25,0)</f>
        <v>0</v>
      </c>
      <c r="O8" s="80">
        <f>IF(AND('Расчет 2'!$C25&lt;$K$3,N8&gt;0),'Расчет 2'!$C25,IF(AND('Расчет 2'!$C25&gt;$K$3,N8&gt;0),$K$3,0))</f>
        <v>0</v>
      </c>
      <c r="P8" s="81">
        <f>IF(OR(O8=0,N8=0),0,O8-N8+1)</f>
        <v>0</v>
      </c>
      <c r="Q8" s="79">
        <f>IF(AND('Расчет 2'!$B25&gt;=$K$3,'Расчет 2'!$B25&lt;=$L$3),'Расчет 2'!$B25,0)</f>
        <v>0</v>
      </c>
      <c r="R8" s="80">
        <f>IF(AND('Расчет 2'!$C25&lt;$L$3,Q8&gt;0),'Расчет 2'!$C25,IF(AND('Расчет 2'!$C25&gt;$L$3,Q8&gt;0),$L$3,0))</f>
        <v>0</v>
      </c>
      <c r="S8" s="81">
        <f>IF(OR(R8=0,Q8=0),0,R8-Q8+1)</f>
        <v>0</v>
      </c>
    </row>
    <row r="9" spans="2:19" ht="18" customHeight="1" hidden="1">
      <c r="B9" s="79">
        <f>IF(AND('Расчет 2'!$B26&gt;=$B$3,'Расчет 2'!$B26&lt;=$C$3),'Расчет 2'!$B26,0)</f>
        <v>0</v>
      </c>
      <c r="C9" s="80">
        <f>IF(AND('Расчет 2'!$C26&lt;$C$3,B9&gt;0),'Расчет 2'!$C26,IF(AND('Расчет 2'!$C26&gt;$C$3,B9&gt;0),$C$3,0))</f>
        <v>0</v>
      </c>
      <c r="D9" s="81">
        <f>IF(OR(C9=0,B9=0),0,C9-B9+1)</f>
        <v>0</v>
      </c>
      <c r="E9" s="79">
        <f>IF(AND('Расчет 2'!$B26&gt;=$E$3,'Расчет 2'!$B26&lt;=$H$3),'Расчет 2'!$B26,0)</f>
        <v>0</v>
      </c>
      <c r="F9" s="80">
        <f>IF(AND('Расчет 2'!$C26&lt;$H$3,E9&gt;0),'Расчет 2'!$C26,IF(AND('Расчет 2'!$C26&gt;$H$3,E9&gt;0),$H$3,0))</f>
        <v>0</v>
      </c>
      <c r="G9" s="81">
        <f>IF(OR(F9=0,E9=0),0,F9-E9+1)</f>
        <v>0</v>
      </c>
      <c r="H9" s="79">
        <f>IF(AND('Расчет 2'!$B26&gt;=$H$3,'Расчет 2'!$B26&lt;=$I$3),'Расчет 2'!$B26,0)</f>
        <v>0</v>
      </c>
      <c r="I9" s="80">
        <f>IF(AND('Расчет 2'!$C26&lt;$I$3,H9&gt;0),'Расчет 2'!$C26,IF(AND('Расчет 2'!$C26&gt;$I$3,H9&gt;0),$I$3,0))</f>
        <v>0</v>
      </c>
      <c r="J9" s="81">
        <f>IF(OR(I9=0,H9=0),0,I9-H9+1)</f>
        <v>0</v>
      </c>
      <c r="K9" s="79">
        <f>IF(AND('Расчет 2'!$B26&gt;=$I$3,'Расчет 2'!$B26&lt;=$J$3),'Расчет 2'!$B26,0)</f>
        <v>0</v>
      </c>
      <c r="L9" s="80">
        <f>IF(AND('Расчет 2'!$C26&lt;$J$3,K9&gt;0),'Расчет 2'!$C26,IF(AND('Расчет 2'!$C26&gt;$J$3,K9&gt;0),$J$3,0))</f>
        <v>0</v>
      </c>
      <c r="M9" s="81">
        <f>IF(OR(L9=0,K9=0),0,L9-K9+1)</f>
        <v>0</v>
      </c>
      <c r="N9" s="79">
        <f>IF(AND('Расчет 2'!$B26&gt;=$J$3,'Расчет 2'!$B26&lt;=$K$3),'Расчет 2'!$B26,0)</f>
        <v>0</v>
      </c>
      <c r="O9" s="80">
        <f>IF(AND('Расчет 2'!$C26&lt;$K$3,N9&gt;0),'Расчет 2'!$C26,IF(AND('Расчет 2'!$C26&gt;$K$3,N9&gt;0),$K$3,0))</f>
        <v>0</v>
      </c>
      <c r="P9" s="81">
        <f>IF(OR(O9=0,N9=0),0,O9-N9+1)</f>
        <v>0</v>
      </c>
      <c r="Q9" s="79">
        <f>IF(AND('Расчет 2'!$B26&gt;=$K$3,'Расчет 2'!$B26&lt;=$L$3),'Расчет 2'!$B26,0)</f>
        <v>0</v>
      </c>
      <c r="R9" s="80">
        <f>IF(AND('Расчет 2'!$C26&lt;$L$3,Q9&gt;0),'Расчет 2'!$C26,IF(AND('Расчет 2'!$C26&gt;$L$3,Q9&gt;0),$L$3,0))</f>
        <v>0</v>
      </c>
      <c r="S9" s="81">
        <f>IF(OR(R9=0,Q9=0),0,R9-Q9+1)</f>
        <v>0</v>
      </c>
    </row>
    <row r="10" spans="2:19" ht="15" customHeight="1" hidden="1">
      <c r="B10" s="82"/>
      <c r="C10" s="83" t="s">
        <v>46</v>
      </c>
      <c r="D10" s="84" t="s">
        <v>47</v>
      </c>
      <c r="E10" s="79"/>
      <c r="F10" s="83" t="s">
        <v>46</v>
      </c>
      <c r="G10" s="84" t="s">
        <v>47</v>
      </c>
      <c r="H10" s="82"/>
      <c r="I10" s="83" t="s">
        <v>46</v>
      </c>
      <c r="J10" s="84" t="s">
        <v>47</v>
      </c>
      <c r="K10" s="82"/>
      <c r="L10" s="83" t="s">
        <v>46</v>
      </c>
      <c r="M10" s="84" t="s">
        <v>47</v>
      </c>
      <c r="N10" s="82"/>
      <c r="O10" s="83" t="s">
        <v>46</v>
      </c>
      <c r="P10" s="84" t="s">
        <v>47</v>
      </c>
      <c r="Q10" s="82"/>
      <c r="R10" s="83" t="s">
        <v>46</v>
      </c>
      <c r="S10" s="84" t="s">
        <v>47</v>
      </c>
    </row>
    <row r="11" spans="2:19" ht="15" customHeight="1" hidden="1">
      <c r="B11" s="85"/>
      <c r="C11" s="86">
        <f>SUM(D6:D10)</f>
        <v>0</v>
      </c>
      <c r="D11" s="87">
        <f>IF(OR(C11=0,C11&lt;=14),0,C11-14)</f>
        <v>0</v>
      </c>
      <c r="E11" s="85"/>
      <c r="F11" s="86">
        <f>SUM(G6:G10)</f>
        <v>0</v>
      </c>
      <c r="G11" s="87">
        <f>IF(OR(F11=0,F11&lt;=14),0,F11-14)</f>
        <v>0</v>
      </c>
      <c r="H11" s="85"/>
      <c r="I11" s="86">
        <f>SUM(J6:J10)</f>
        <v>0</v>
      </c>
      <c r="J11" s="87">
        <f>IF(OR(I11=0,I11&lt;=14),0,I11-14)</f>
        <v>0</v>
      </c>
      <c r="K11" s="85"/>
      <c r="L11" s="86">
        <f>SUM(M6:M10)</f>
        <v>0</v>
      </c>
      <c r="M11" s="87">
        <f>IF(OR(L11=0,L11&lt;=14),0,L11-14)</f>
        <v>0</v>
      </c>
      <c r="N11" s="85"/>
      <c r="O11" s="86">
        <f>SUM(P6:P10)</f>
        <v>0</v>
      </c>
      <c r="P11" s="87">
        <f>IF(OR(O11=0,O11&lt;=14),0,O11-14)</f>
        <v>0</v>
      </c>
      <c r="Q11" s="85"/>
      <c r="R11" s="86">
        <f>SUM(S6:S10)</f>
        <v>0</v>
      </c>
      <c r="S11" s="87">
        <f>IF(OR(R11=0,R11&lt;=14),0,R11-14)</f>
        <v>0</v>
      </c>
    </row>
    <row r="12" spans="5:18" ht="26.25" customHeight="1" hidden="1">
      <c r="E12" s="72"/>
      <c r="F12" s="73">
        <f>M3-G11</f>
        <v>0</v>
      </c>
      <c r="H12" s="72"/>
      <c r="I12" s="74">
        <f>N3-J11</f>
        <v>0</v>
      </c>
      <c r="K12" s="74"/>
      <c r="L12" s="74">
        <f>O3-M11</f>
        <v>0</v>
      </c>
      <c r="O12" s="74">
        <f>P3-P11</f>
        <v>0</v>
      </c>
      <c r="R12" s="74">
        <f>Q3-S11</f>
        <v>0</v>
      </c>
    </row>
    <row r="13" spans="2:7" ht="21" customHeight="1" hidden="1">
      <c r="B13" s="227" t="str">
        <f>'Расчет 2'!B29</f>
        <v>4. Отпуск по уходу за ребенком до достижения им трехлетнего возраста</v>
      </c>
      <c r="C13" s="227"/>
      <c r="D13" s="227"/>
      <c r="E13" s="227"/>
      <c r="F13" s="227"/>
      <c r="G13" s="227"/>
    </row>
    <row r="14" spans="2:7" ht="18" customHeight="1" hidden="1">
      <c r="B14" s="80">
        <f>IF(AND('Расчет 2'!$B31&gt;=$B$3,'Расчет 2'!$B31&lt;=$C$3),'Расчет 2'!$B31,0)</f>
        <v>0</v>
      </c>
      <c r="C14" s="80">
        <f>IF(AND('Расчет 2'!$C31&gt;$C$3,B14&gt;0),$C$3,'Расчет 2'!$C31)</f>
        <v>0</v>
      </c>
      <c r="D14" s="83">
        <f>IF(OR(C14=0,B14=0),0,C14-B14+1)</f>
        <v>0</v>
      </c>
      <c r="E14" s="80">
        <f>IF(AND('Расчет 2'!$B31&lt;=$E$3,'Расчет 2'!$C31&lt;=$E$3),0,IF(AND('Расчет 2'!$B31&gt;=$E$3,'Расчет 2'!$B31&lt;=$F$3),'Расчет 2'!$B31,$E$3))</f>
        <v>0</v>
      </c>
      <c r="F14" s="80">
        <f>IF(AND('Расчет 2'!$C31&gt;$F$3,E14&gt;0),$F$3,'Расчет 2'!$C31)</f>
        <v>0</v>
      </c>
      <c r="G14" s="71">
        <f>IF(OR(F14=0,E14=0,E14&gt;F14),0,F14-E14+1)</f>
        <v>0</v>
      </c>
    </row>
    <row r="15" spans="2:7" ht="12.75" customHeight="1" hidden="1">
      <c r="B15" s="80">
        <f>IF(AND('Расчет 2'!$B32&gt;=$B$3,'Расчет 2'!$B32&lt;=$C$3),'Расчет 2'!$B32,0)</f>
        <v>0</v>
      </c>
      <c r="C15" s="80">
        <f>IF(AND('Расчет 2'!$C32&gt;$C$3,B15&gt;0),$C$3,'Расчет 2'!$C32)</f>
        <v>0</v>
      </c>
      <c r="D15" s="83">
        <f>IF(OR(C15=0,B15=0),0,C15-B15+1)</f>
        <v>0</v>
      </c>
      <c r="E15" s="80">
        <f>IF(AND('Расчет 2'!$B32&lt;=$E$3,'Расчет 2'!$C32&lt;=$E$3),0,IF(AND('Расчет 2'!$B32&gt;=$E$3,'Расчет 2'!$B32&lt;=$F$3),'Расчет 2'!$B32,$E$3))</f>
        <v>0</v>
      </c>
      <c r="F15" s="80">
        <f>IF(AND('Расчет 2'!$C32&gt;$F$3,E15&gt;0),$F$3,'Расчет 2'!$C32)</f>
        <v>0</v>
      </c>
      <c r="G15" s="83">
        <f>IF(OR(F15=0,E15=0),0,F15-E15+1)</f>
        <v>0</v>
      </c>
    </row>
    <row r="16" spans="2:6" ht="15" customHeight="1" hidden="1">
      <c r="B16" s="80"/>
      <c r="C16" s="80"/>
      <c r="E16" s="80"/>
      <c r="F16" s="80"/>
    </row>
    <row r="17" spans="2:7" ht="15" customHeight="1" hidden="1">
      <c r="B17" s="88"/>
      <c r="C17" s="88"/>
      <c r="D17" s="88"/>
      <c r="E17" s="88"/>
      <c r="F17" s="88"/>
      <c r="G17" s="88"/>
    </row>
    <row r="18" spans="2:7" ht="15" customHeight="1" hidden="1">
      <c r="B18" s="89"/>
      <c r="C18" s="89"/>
      <c r="D18" s="83">
        <f>SUM(D14:D15)</f>
        <v>0</v>
      </c>
      <c r="E18" s="88"/>
      <c r="F18" s="88"/>
      <c r="G18" s="83">
        <f>SUM(G14:G15)</f>
        <v>0</v>
      </c>
    </row>
    <row r="19" spans="2:7" ht="15" customHeight="1" hidden="1">
      <c r="B19" s="227" t="str">
        <f>'Расчет 2'!B34:D34</f>
        <v>5. Отпуск по беременности и родам, 
период нетрудоспособности и иные периоды, 
не относящиеся к отработанному во вредных и (или) опасных условиях труда времени</v>
      </c>
      <c r="C19" s="227"/>
      <c r="D19" s="227"/>
      <c r="E19" s="227"/>
      <c r="F19" s="227"/>
      <c r="G19" s="227"/>
    </row>
    <row r="20" spans="2:7" ht="18" customHeight="1" hidden="1">
      <c r="B20" s="80">
        <f>IF(AND('Расчет 2'!$B36&gt;=$B$3,'Расчет 2'!$B36&lt;$C$3),'Расчет 2'!$B36,0)</f>
        <v>0</v>
      </c>
      <c r="C20" s="80">
        <f>IF(AND('Расчет 2'!$C36&gt;$C$3,B20&gt;=0),$C$3,'Расчет 2'!$C36)</f>
        <v>0</v>
      </c>
      <c r="D20" s="83">
        <f>IF(OR(C20=0,B20=0),0,C20-B20+1)</f>
        <v>0</v>
      </c>
      <c r="E20" s="80">
        <f>IF(AND('Расчет 2'!$B36&gt;$E$3,D20=0),'Расчет 2'!$B36,$E$3)</f>
        <v>0</v>
      </c>
      <c r="F20" s="80">
        <f>IF('Расчет 2'!$C36&lt;$E$3,0,'Расчет 2'!$C36)</f>
        <v>0</v>
      </c>
      <c r="G20" s="83">
        <f>IF(F20&lt;E20,0,F20-E20+1)</f>
        <v>1</v>
      </c>
    </row>
    <row r="21" spans="2:7" ht="18" customHeight="1" hidden="1">
      <c r="B21" s="80">
        <f>IF(AND('Расчет 2'!$B37&gt;=$B$3,'Расчет 2'!$B37&lt;=$C$3),'Расчет 2'!$B37,0)</f>
        <v>0</v>
      </c>
      <c r="C21" s="80">
        <f>IF(AND('Расчет 2'!$C37&gt;$C$3,B21&gt;=0),$C$3,'Расчет 2'!$C37)</f>
        <v>0</v>
      </c>
      <c r="D21" s="83">
        <f>IF(OR(C21=0,B21=0),0,C21-B21+1)</f>
        <v>0</v>
      </c>
      <c r="E21" s="80">
        <f>IF(AND('Расчет 2'!$B37&gt;$E$3,D21=0),'Расчет 2'!$B37,$E$3)</f>
        <v>0</v>
      </c>
      <c r="F21" s="80">
        <f>IF('Расчет 2'!$C37&lt;$E$3,0,'Расчет 2'!$C37)</f>
        <v>0</v>
      </c>
      <c r="G21" s="83">
        <f>IF(F21&lt;E21,0,F21-E21+1)</f>
        <v>1</v>
      </c>
    </row>
    <row r="22" spans="2:7" ht="15" customHeight="1" hidden="1">
      <c r="B22" s="80"/>
      <c r="C22" s="80"/>
      <c r="D22" s="83"/>
      <c r="E22" s="80"/>
      <c r="F22" s="80"/>
      <c r="G22" s="83"/>
    </row>
    <row r="23" spans="4:7" ht="15" customHeight="1" hidden="1">
      <c r="D23" s="83">
        <f>SUM(D20:D22)</f>
        <v>0</v>
      </c>
      <c r="G23" s="83">
        <f>SUM(G20:G22)</f>
        <v>2</v>
      </c>
    </row>
    <row r="24" spans="2:7" ht="15" customHeight="1" hidden="1">
      <c r="B24" s="89"/>
      <c r="C24" s="89"/>
      <c r="D24" s="89"/>
      <c r="E24" s="88"/>
      <c r="F24" s="88"/>
      <c r="G24" s="88"/>
    </row>
    <row r="25" spans="2:7" ht="15" customHeight="1" hidden="1">
      <c r="B25" s="227" t="str">
        <f>'Расчет 2'!B40:D40</f>
        <v>6. Прогулы</v>
      </c>
      <c r="C25" s="227"/>
      <c r="D25" s="227"/>
      <c r="E25" s="227"/>
      <c r="F25" s="227"/>
      <c r="G25" s="227"/>
    </row>
    <row r="26" spans="2:7" ht="18" customHeight="1" hidden="1">
      <c r="B26" s="80">
        <f>IF(AND('Расчет 2'!$B42&gt;=$B$3,'Расчет 2'!$C42&lt;=$C$3),'Расчет 2'!B36,0)</f>
        <v>0</v>
      </c>
      <c r="C26" s="80">
        <f>IF(AND('Расчет 2'!$C42&gt;$C$3,B26&gt;=0),$C$3,'Расчет 2'!$C42)</f>
        <v>0</v>
      </c>
      <c r="D26" s="83">
        <f>IF(OR(C26=0,B26=0),0,C26-B26+1)</f>
        <v>0</v>
      </c>
      <c r="E26" s="80">
        <f>IF(AND('Расчет 2'!$B42&gt;$E$3,D26=0),'Расчет 2'!$B$42,$E$3)</f>
        <v>0</v>
      </c>
      <c r="F26" s="80">
        <f>IF('Расчет 2'!$C42&lt;$E$3,0,'Расчет 2'!$C$42)</f>
        <v>0</v>
      </c>
      <c r="G26" s="83">
        <f>IF(F26&lt;E26,0,F26-E26+1)</f>
        <v>1</v>
      </c>
    </row>
    <row r="27" spans="2:7" ht="18" customHeight="1" hidden="1">
      <c r="B27" s="80">
        <f>IF(AND('Расчет 2'!$B43&gt;=$B$3,'Расчет 2'!$C43&lt;=$C$3),'Расчет 2'!B37,0)</f>
        <v>0</v>
      </c>
      <c r="C27" s="80">
        <f>IF(AND('Расчет 2'!$C43&gt;$C$3,B27&gt;=0),$C$3,'Расчет 2'!$C43)</f>
        <v>0</v>
      </c>
      <c r="D27" s="83">
        <f>IF(OR(C27=0,B27=0),0,C27-B27+1)</f>
        <v>0</v>
      </c>
      <c r="E27" s="80">
        <f>IF(AND('Расчет 2'!$B43&gt;$E$3,D27=0),'Расчет 2'!$B$42,$E$3)</f>
        <v>0</v>
      </c>
      <c r="F27" s="80">
        <f>IF('Расчет 2'!$C43&lt;$E$3,0,'Расчет 2'!$C$42)</f>
        <v>0</v>
      </c>
      <c r="G27" s="83">
        <f>IF(F27&lt;E27,0,F27-E27+1)</f>
        <v>1</v>
      </c>
    </row>
    <row r="28" spans="2:7" ht="18" customHeight="1" hidden="1">
      <c r="B28" s="80">
        <f>IF(AND('Расчет 2'!$B44&gt;=$B$3,'Расчет 2'!$C44&lt;=$C$3),'Расчет 2'!B38,0)</f>
        <v>0</v>
      </c>
      <c r="C28" s="80">
        <f>IF(AND('Расчет 2'!$C44&gt;$C$3,B28&gt;=0),$C$3,'Расчет 2'!$C44)</f>
        <v>0</v>
      </c>
      <c r="D28" s="83">
        <f>IF(OR(C28=0,B28=0),0,C28-B28+1)</f>
        <v>0</v>
      </c>
      <c r="E28" s="80">
        <f>IF(AND('Расчет 2'!$B44&gt;$E$3,D28=0),'Расчет 2'!$B$42,$E$3)</f>
        <v>0</v>
      </c>
      <c r="F28" s="80">
        <f>IF('Расчет 2'!$C44&lt;$E$3,0,'Расчет 2'!$C$42)</f>
        <v>0</v>
      </c>
      <c r="G28" s="83">
        <f>IF(F28&lt;E28,0,F28-E28+1)</f>
        <v>1</v>
      </c>
    </row>
    <row r="29" spans="2:7" ht="18" customHeight="1" hidden="1">
      <c r="B29" s="80">
        <f>IF(AND('Расчет 2'!$B45&gt;=$B$3,'Расчет 2'!$C45&lt;=$C$3),'Расчет 2'!B39,0)</f>
        <v>0</v>
      </c>
      <c r="C29" s="80">
        <f>IF(AND('Расчет 2'!$C45&gt;$C$3,B29&gt;=0),$C$3,'Расчет 2'!$C45)</f>
        <v>0</v>
      </c>
      <c r="D29" s="83">
        <f>IF(OR(C29=0,B29=0),0,C29-B29+1)</f>
        <v>0</v>
      </c>
      <c r="E29" s="80">
        <f>IF(AND('Расчет 2'!$B45&gt;$E$3,D29=0),'Расчет 2'!$B$42,$E$3)</f>
        <v>0</v>
      </c>
      <c r="F29" s="80">
        <f>IF('Расчет 2'!$C45&lt;$E$3,0,'Расчет 2'!$C$42)</f>
        <v>0</v>
      </c>
      <c r="G29" s="83">
        <f>IF(F29&lt;E29,0,F29-E29+1)</f>
        <v>1</v>
      </c>
    </row>
    <row r="30" spans="2:7" ht="15" customHeight="1" hidden="1">
      <c r="B30" s="80"/>
      <c r="C30" s="80"/>
      <c r="D30" s="83"/>
      <c r="E30" s="80"/>
      <c r="F30" s="80"/>
      <c r="G30" s="83"/>
    </row>
    <row r="31" spans="4:7" ht="15" customHeight="1" hidden="1">
      <c r="D31" s="83">
        <f>SUM(D26:D30)</f>
        <v>0</v>
      </c>
      <c r="G31" s="83">
        <f>SUM(G26:G30)</f>
        <v>4</v>
      </c>
    </row>
    <row r="32" spans="2:7" ht="15" customHeight="1" hidden="1">
      <c r="B32" s="89"/>
      <c r="C32" s="89"/>
      <c r="D32" s="89"/>
      <c r="E32" s="88"/>
      <c r="F32" s="88"/>
      <c r="G32" s="88"/>
    </row>
    <row r="33" spans="2:7" ht="15" customHeight="1" hidden="1">
      <c r="B33" s="80"/>
      <c r="C33" s="80"/>
      <c r="D33" s="80"/>
      <c r="E33" s="88"/>
      <c r="F33" s="88"/>
      <c r="G33" s="88"/>
    </row>
    <row r="34" spans="2:7" ht="15" customHeight="1" hidden="1">
      <c r="B34" s="80">
        <f>B3</f>
        <v>0</v>
      </c>
      <c r="C34" s="75">
        <f>F3</f>
        <v>0</v>
      </c>
      <c r="D34" s="83">
        <f>D3+G3</f>
        <v>1</v>
      </c>
      <c r="E34" s="88"/>
      <c r="F34" s="88"/>
      <c r="G34" s="88"/>
    </row>
    <row r="35" spans="2:7" ht="15" customHeight="1" hidden="1">
      <c r="B35" s="80"/>
      <c r="C35" s="80"/>
      <c r="D35" s="80" t="s">
        <v>48</v>
      </c>
      <c r="E35" s="80" t="s">
        <v>49</v>
      </c>
      <c r="F35" s="88"/>
      <c r="G35" s="88"/>
    </row>
    <row r="36" spans="2:7" ht="15" customHeight="1" hidden="1">
      <c r="B36" s="90">
        <f>B3</f>
        <v>0</v>
      </c>
      <c r="C36" s="90">
        <f>C3</f>
      </c>
      <c r="D36" s="88">
        <f>$D$3-$D$18-$D$11-$D$31</f>
        <v>0</v>
      </c>
      <c r="E36" s="88">
        <f>IF(('Расчет 2'!$C$15=0),0,$D$3-$D$18-$F$11-$D$23-$D$31)</f>
        <v>0</v>
      </c>
      <c r="F36" s="88"/>
      <c r="G36" s="88"/>
    </row>
    <row r="37" spans="2:7" ht="15" customHeight="1" hidden="1">
      <c r="B37" s="90">
        <f>E3</f>
        <v>0</v>
      </c>
      <c r="C37" s="90">
        <f>F3</f>
        <v>0</v>
      </c>
      <c r="D37" s="88">
        <f>IF((F12+I12+L12+O12+R12)-$G$23-$G$31-G18&lt;0,0,(F12+I12+L12+O12+R12)-$G$23-$G$31-G18)</f>
        <v>0</v>
      </c>
      <c r="E37" s="88">
        <f>IF(('Расчет 2'!$C$19=0),0,$G$3-$G$18-$I$11-$G$23-$G$31)</f>
        <v>0</v>
      </c>
      <c r="F37" s="88"/>
      <c r="G37" s="88"/>
    </row>
    <row r="38" ht="15" customHeight="1" hidden="1">
      <c r="B38" s="91"/>
    </row>
    <row r="39" ht="15" customHeight="1" hidden="1">
      <c r="B39" s="92"/>
    </row>
    <row r="40" spans="2:7" ht="15" customHeight="1">
      <c r="B40" s="92"/>
      <c r="C40" s="92"/>
      <c r="D40" s="92"/>
      <c r="E40" s="92"/>
      <c r="F40" s="92"/>
      <c r="G40" s="92"/>
    </row>
    <row r="41" spans="2:7" ht="15" customHeight="1">
      <c r="B41" s="92"/>
      <c r="C41" s="92"/>
      <c r="D41" s="92"/>
      <c r="E41" s="92"/>
      <c r="F41" s="92"/>
      <c r="G41" s="92"/>
    </row>
    <row r="42" ht="15" customHeight="1">
      <c r="B42" s="92"/>
    </row>
    <row r="43" ht="15" customHeight="1">
      <c r="B43" s="92"/>
    </row>
    <row r="44" ht="15" customHeight="1">
      <c r="B44" s="92"/>
    </row>
    <row r="45" ht="15" customHeight="1">
      <c r="B45" s="92"/>
    </row>
    <row r="46" ht="15" customHeight="1">
      <c r="B46" s="92"/>
    </row>
    <row r="47" ht="15" customHeight="1">
      <c r="B47" s="93" t="s">
        <v>50</v>
      </c>
    </row>
    <row r="48" spans="2:6" ht="15" customHeight="1">
      <c r="B48" s="226" t="s">
        <v>51</v>
      </c>
      <c r="C48" s="226"/>
      <c r="D48" s="226"/>
      <c r="E48" s="226"/>
      <c r="F48" s="226"/>
    </row>
    <row r="49" spans="2:6" ht="15" customHeight="1">
      <c r="B49" s="226" t="s">
        <v>52</v>
      </c>
      <c r="C49" s="226"/>
      <c r="D49" s="226"/>
      <c r="E49" s="226"/>
      <c r="F49" s="226"/>
    </row>
    <row r="50" ht="15" customHeight="1">
      <c r="B50" s="94" t="s">
        <v>53</v>
      </c>
    </row>
    <row r="51" ht="15" customHeight="1">
      <c r="B51" s="92"/>
    </row>
    <row r="52" spans="2:7" ht="15" customHeight="1">
      <c r="B52" s="92"/>
      <c r="C52" s="92"/>
      <c r="D52" s="92"/>
      <c r="E52" s="92"/>
      <c r="F52" s="92"/>
      <c r="G52" s="92"/>
    </row>
    <row r="56" spans="3:7" ht="12.75">
      <c r="C56" s="227"/>
      <c r="D56" s="227"/>
      <c r="E56" s="227"/>
      <c r="F56" s="227"/>
      <c r="G56" s="227"/>
    </row>
    <row r="57" spans="3:7" ht="12.75">
      <c r="C57" s="80"/>
      <c r="D57" s="80"/>
      <c r="E57" s="80"/>
      <c r="F57" s="80"/>
      <c r="G57" s="80"/>
    </row>
    <row r="58" spans="3:7" ht="12.75">
      <c r="C58" s="80"/>
      <c r="D58" s="80"/>
      <c r="E58" s="80"/>
      <c r="F58" s="80"/>
      <c r="G58" s="80"/>
    </row>
    <row r="59" spans="3:7" ht="12.75">
      <c r="C59" s="80"/>
      <c r="D59" s="80"/>
      <c r="E59" s="80"/>
      <c r="F59" s="80"/>
      <c r="G59" s="80"/>
    </row>
    <row r="60" spans="3:7" ht="12.75">
      <c r="C60" s="80"/>
      <c r="D60" s="80"/>
      <c r="E60" s="80"/>
      <c r="F60" s="80"/>
      <c r="G60" s="80"/>
    </row>
    <row r="61" spans="3:7" ht="12.75">
      <c r="C61" s="80"/>
      <c r="D61" s="80"/>
      <c r="E61" s="80"/>
      <c r="F61" s="80"/>
      <c r="G61" s="80"/>
    </row>
    <row r="65" spans="3:5" ht="12.75">
      <c r="C65" s="225"/>
      <c r="D65" s="225"/>
      <c r="E65" s="225"/>
    </row>
    <row r="66" spans="3:5" ht="12.75">
      <c r="C66" s="80"/>
      <c r="D66" s="80"/>
      <c r="E66" s="80"/>
    </row>
    <row r="67" spans="3:5" ht="12.75">
      <c r="C67" s="80"/>
      <c r="D67" s="80"/>
      <c r="E67" s="80"/>
    </row>
    <row r="68" spans="3:5" ht="12.75">
      <c r="C68" s="80"/>
      <c r="D68" s="80"/>
      <c r="E68" s="80"/>
    </row>
  </sheetData>
  <sheetProtection password="C780" sheet="1" objects="1" formatCells="0" formatColumns="0" formatRows="0" insertColumns="0" insertRows="0" insertHyperlinks="0" deleteColumns="0" deleteRows="0" sort="0" autoFilter="0" pivotTables="0"/>
  <mergeCells count="9">
    <mergeCell ref="C65:E65"/>
    <mergeCell ref="B48:F48"/>
    <mergeCell ref="B49:F49"/>
    <mergeCell ref="C56:E56"/>
    <mergeCell ref="F56:G56"/>
    <mergeCell ref="B5:G5"/>
    <mergeCell ref="B13:G13"/>
    <mergeCell ref="B19:G19"/>
    <mergeCell ref="B25:G25"/>
  </mergeCells>
  <printOptions/>
  <pageMargins left="0.2" right="0.2" top="0.39" bottom="0.2" header="0.51" footer="0.51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UR_SPECTR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КонсульнатПлюс примечание</dc:creator>
  <cp:keywords/>
  <dc:description/>
  <cp:lastModifiedBy>Мещанская Ольга Викторовна</cp:lastModifiedBy>
  <cp:lastPrinted>2017-05-19T06:32:42Z</cp:lastPrinted>
  <dcterms:created xsi:type="dcterms:W3CDTF">2012-11-22T11:00:10Z</dcterms:created>
  <dcterms:modified xsi:type="dcterms:W3CDTF">2023-12-14T07:52:09Z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1049-10.1.0.5490</vt:lpwstr>
  </property>
</Properties>
</file>